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0" windowWidth="28800" windowHeight="12330" firstSheet="11" activeTab="11"/>
  </bookViews>
  <sheets>
    <sheet name="Даромад  махаллий ручной" sheetId="26" state="hidden" r:id="rId1"/>
    <sheet name="Хокимят (2)" sheetId="40" state="hidden" r:id="rId2"/>
    <sheet name="Даромад Налог" sheetId="41" state="hidden" r:id="rId3"/>
    <sheet name="Ожидаем март" sheetId="44" state="hidden" r:id="rId4"/>
    <sheet name="Хокимят" sheetId="39" state="hidden" r:id="rId5"/>
    <sheet name="Даромад солиштирм 2019 март б.н" sheetId="43" state="hidden" r:id="rId6"/>
    <sheet name="Даромад солиштирм 2019 1-чорак " sheetId="42" state="hidden" r:id="rId7"/>
    <sheet name="ожидаем 1-чорак" sheetId="45" state="hidden" r:id="rId8"/>
    <sheet name="Даромад 2020 йил бн солиштирма" sheetId="48" state="hidden" r:id="rId9"/>
    <sheet name="Даромад солик 1-Н бн солиштирма" sheetId="47" state="hidden" r:id="rId10"/>
    <sheet name="Даромад 2020 бн" sheetId="49" state="hidden" r:id="rId11"/>
    <sheet name="Даромад МРИ бн" sheetId="46" r:id="rId12"/>
    <sheet name="Даромад Молия" sheetId="29" state="hidden" r:id="rId13"/>
    <sheet name="Даромад  Янги режа" sheetId="23" state="hidden" r:id="rId14"/>
    <sheet name="Даромад " sheetId="21" state="hidden" r:id="rId15"/>
    <sheet name="Лист1" sheetId="50" r:id="rId16"/>
  </sheets>
  <definedNames>
    <definedName name="AccessDatabase" hidden="1">"C:\Documents and Settings\schoolfund1\Рабочий стол\жаха\прогноз доходов 2005 помесяц..mdb"</definedName>
    <definedName name="Button_4">"прогноз_доходов_2005_помесяц__уд_вес_помесячный_Таблица"</definedName>
    <definedName name="hvv" localSheetId="14">#REF!</definedName>
    <definedName name="hvv" localSheetId="0">#REF!</definedName>
    <definedName name="hvv" localSheetId="13">#REF!</definedName>
    <definedName name="hvv" localSheetId="10">#REF!</definedName>
    <definedName name="hvv" localSheetId="8">#REF!</definedName>
    <definedName name="hvv" localSheetId="12">#REF!</definedName>
    <definedName name="hvv" localSheetId="11">#REF!</definedName>
    <definedName name="hvv" localSheetId="2">#REF!</definedName>
    <definedName name="hvv" localSheetId="9">#REF!</definedName>
    <definedName name="hvv" localSheetId="6">#REF!</definedName>
    <definedName name="hvv" localSheetId="5">#REF!</definedName>
    <definedName name="hvv" localSheetId="7">#REF!</definedName>
    <definedName name="hvv" localSheetId="3">#REF!</definedName>
    <definedName name="hvv" localSheetId="4">#REF!</definedName>
    <definedName name="hvv" localSheetId="1">#REF!</definedName>
    <definedName name="hvv">#REF!</definedName>
    <definedName name="jhjkfhkj" localSheetId="14">#REF!</definedName>
    <definedName name="jhjkfhkj" localSheetId="0">#REF!</definedName>
    <definedName name="jhjkfhkj" localSheetId="13">#REF!</definedName>
    <definedName name="jhjkfhkj" localSheetId="10">#REF!</definedName>
    <definedName name="jhjkfhkj" localSheetId="8">#REF!</definedName>
    <definedName name="jhjkfhkj" localSheetId="12">#REF!</definedName>
    <definedName name="jhjkfhkj" localSheetId="11">#REF!</definedName>
    <definedName name="jhjkfhkj" localSheetId="2">#REF!</definedName>
    <definedName name="jhjkfhkj" localSheetId="9">#REF!</definedName>
    <definedName name="jhjkfhkj" localSheetId="6">#REF!</definedName>
    <definedName name="jhjkfhkj" localSheetId="5">#REF!</definedName>
    <definedName name="jhjkfhkj" localSheetId="7">#REF!</definedName>
    <definedName name="jhjkfhkj" localSheetId="3">#REF!</definedName>
    <definedName name="jhjkfhkj" localSheetId="4">#REF!</definedName>
    <definedName name="jhjkfhkj" localSheetId="1">#REF!</definedName>
    <definedName name="jhjkfhkj">#REF!</definedName>
    <definedName name="TABLE_10" localSheetId="14">#REF!</definedName>
    <definedName name="TABLE_10" localSheetId="0">#REF!</definedName>
    <definedName name="TABLE_10" localSheetId="13">#REF!</definedName>
    <definedName name="TABLE_10" localSheetId="10">#REF!</definedName>
    <definedName name="TABLE_10" localSheetId="8">#REF!</definedName>
    <definedName name="TABLE_10" localSheetId="12">#REF!</definedName>
    <definedName name="TABLE_10" localSheetId="11">#REF!</definedName>
    <definedName name="TABLE_10" localSheetId="2">#REF!</definedName>
    <definedName name="TABLE_10" localSheetId="9">#REF!</definedName>
    <definedName name="TABLE_10" localSheetId="6">#REF!</definedName>
    <definedName name="TABLE_10" localSheetId="5">#REF!</definedName>
    <definedName name="TABLE_10" localSheetId="7">#REF!</definedName>
    <definedName name="TABLE_10" localSheetId="3">#REF!</definedName>
    <definedName name="TABLE_10" localSheetId="4">#REF!</definedName>
    <definedName name="TABLE_10" localSheetId="1">#REF!</definedName>
    <definedName name="TABLE_10">#REF!</definedName>
    <definedName name="TABLE_5" localSheetId="14">#REF!</definedName>
    <definedName name="TABLE_5" localSheetId="0">#REF!</definedName>
    <definedName name="TABLE_5" localSheetId="13">#REF!</definedName>
    <definedName name="TABLE_5" localSheetId="10">#REF!</definedName>
    <definedName name="TABLE_5" localSheetId="8">#REF!</definedName>
    <definedName name="TABLE_5" localSheetId="12">#REF!</definedName>
    <definedName name="TABLE_5" localSheetId="11">#REF!</definedName>
    <definedName name="TABLE_5" localSheetId="2">#REF!</definedName>
    <definedName name="TABLE_5" localSheetId="9">#REF!</definedName>
    <definedName name="TABLE_5" localSheetId="6">#REF!</definedName>
    <definedName name="TABLE_5" localSheetId="5">#REF!</definedName>
    <definedName name="TABLE_5" localSheetId="7">#REF!</definedName>
    <definedName name="TABLE_5" localSheetId="3">#REF!</definedName>
    <definedName name="TABLE_5" localSheetId="4">#REF!</definedName>
    <definedName name="TABLE_5" localSheetId="1">#REF!</definedName>
    <definedName name="TABLE_5">#REF!</definedName>
    <definedName name="TABLE_9" localSheetId="14">#REF!</definedName>
    <definedName name="TABLE_9" localSheetId="0">#REF!</definedName>
    <definedName name="TABLE_9" localSheetId="13">#REF!</definedName>
    <definedName name="TABLE_9" localSheetId="10">#REF!</definedName>
    <definedName name="TABLE_9" localSheetId="8">#REF!</definedName>
    <definedName name="TABLE_9" localSheetId="12">#REF!</definedName>
    <definedName name="TABLE_9" localSheetId="11">#REF!</definedName>
    <definedName name="TABLE_9" localSheetId="2">#REF!</definedName>
    <definedName name="TABLE_9" localSheetId="9">#REF!</definedName>
    <definedName name="TABLE_9" localSheetId="6">#REF!</definedName>
    <definedName name="TABLE_9" localSheetId="5">#REF!</definedName>
    <definedName name="TABLE_9" localSheetId="7">#REF!</definedName>
    <definedName name="TABLE_9" localSheetId="3">#REF!</definedName>
    <definedName name="TABLE_9" localSheetId="4">#REF!</definedName>
    <definedName name="TABLE_9" localSheetId="1">#REF!</definedName>
    <definedName name="TABLE_9">#REF!</definedName>
    <definedName name="А7" localSheetId="14">#REF!</definedName>
    <definedName name="А7" localSheetId="0">#REF!</definedName>
    <definedName name="А7" localSheetId="13">#REF!</definedName>
    <definedName name="А7" localSheetId="10">#REF!</definedName>
    <definedName name="А7" localSheetId="8">#REF!</definedName>
    <definedName name="А7" localSheetId="12">#REF!</definedName>
    <definedName name="А7" localSheetId="11">#REF!</definedName>
    <definedName name="А7" localSheetId="2">#REF!</definedName>
    <definedName name="А7" localSheetId="9">#REF!</definedName>
    <definedName name="А7" localSheetId="6">#REF!</definedName>
    <definedName name="А7" localSheetId="5">#REF!</definedName>
    <definedName name="А7" localSheetId="7">#REF!</definedName>
    <definedName name="А7" localSheetId="3">#REF!</definedName>
    <definedName name="А7" localSheetId="4">#REF!</definedName>
    <definedName name="А7" localSheetId="1">#REF!</definedName>
    <definedName name="А7">#REF!</definedName>
    <definedName name="акциз" localSheetId="14">#REF!</definedName>
    <definedName name="акциз" localSheetId="0">#REF!</definedName>
    <definedName name="акциз" localSheetId="13">#REF!</definedName>
    <definedName name="акциз" localSheetId="10">#REF!</definedName>
    <definedName name="акциз" localSheetId="8">#REF!</definedName>
    <definedName name="акциз" localSheetId="12">#REF!</definedName>
    <definedName name="акциз" localSheetId="11">#REF!</definedName>
    <definedName name="акциз" localSheetId="2">#REF!</definedName>
    <definedName name="акциз" localSheetId="9">#REF!</definedName>
    <definedName name="акциз" localSheetId="6">#REF!</definedName>
    <definedName name="акциз" localSheetId="5">#REF!</definedName>
    <definedName name="акциз" localSheetId="7">#REF!</definedName>
    <definedName name="акциз" localSheetId="3">#REF!</definedName>
    <definedName name="акциз" localSheetId="4">#REF!</definedName>
    <definedName name="акциз" localSheetId="1">#REF!</definedName>
    <definedName name="акциз">#REF!</definedName>
    <definedName name="_xlnm.Database" localSheetId="14">#REF!</definedName>
    <definedName name="_xlnm.Database" localSheetId="0">#REF!</definedName>
    <definedName name="_xlnm.Database" localSheetId="13">#REF!</definedName>
    <definedName name="_xlnm.Database" localSheetId="10">#REF!</definedName>
    <definedName name="_xlnm.Database" localSheetId="8">#REF!</definedName>
    <definedName name="_xlnm.Database" localSheetId="12">#REF!</definedName>
    <definedName name="_xlnm.Database" localSheetId="11">#REF!</definedName>
    <definedName name="_xlnm.Database" localSheetId="2">#REF!</definedName>
    <definedName name="_xlnm.Database" localSheetId="9">#REF!</definedName>
    <definedName name="_xlnm.Database" localSheetId="6">#REF!</definedName>
    <definedName name="_xlnm.Database" localSheetId="5">#REF!</definedName>
    <definedName name="_xlnm.Database" localSheetId="7">#REF!</definedName>
    <definedName name="_xlnm.Database" localSheetId="3">#REF!</definedName>
    <definedName name="_xlnm.Database" localSheetId="4">#REF!</definedName>
    <definedName name="_xlnm.Database" localSheetId="1">#REF!</definedName>
    <definedName name="_xlnm.Database">#REF!</definedName>
    <definedName name="БОГОТТУМАН" localSheetId="14">#REF!</definedName>
    <definedName name="БОГОТТУМАН" localSheetId="0">#REF!</definedName>
    <definedName name="БОГОТТУМАН" localSheetId="13">#REF!</definedName>
    <definedName name="БОГОТТУМАН" localSheetId="10">#REF!</definedName>
    <definedName name="БОГОТТУМАН" localSheetId="8">#REF!</definedName>
    <definedName name="БОГОТТУМАН" localSheetId="12">#REF!</definedName>
    <definedName name="БОГОТТУМАН" localSheetId="11">#REF!</definedName>
    <definedName name="БОГОТТУМАН" localSheetId="2">#REF!</definedName>
    <definedName name="БОГОТТУМАН" localSheetId="9">#REF!</definedName>
    <definedName name="БОГОТТУМАН" localSheetId="6">#REF!</definedName>
    <definedName name="БОГОТТУМАН" localSheetId="5">#REF!</definedName>
    <definedName name="БОГОТТУМАН" localSheetId="7">#REF!</definedName>
    <definedName name="БОГОТТУМАН" localSheetId="3">#REF!</definedName>
    <definedName name="БОГОТТУМАН" localSheetId="4">#REF!</definedName>
    <definedName name="БОГОТТУМАН" localSheetId="1">#REF!</definedName>
    <definedName name="БОГОТТУМАН">#REF!</definedName>
    <definedName name="вава" localSheetId="14">#REF!</definedName>
    <definedName name="вава" localSheetId="0">#REF!</definedName>
    <definedName name="вава" localSheetId="13">#REF!</definedName>
    <definedName name="вава" localSheetId="10">#REF!</definedName>
    <definedName name="вава" localSheetId="8">#REF!</definedName>
    <definedName name="вава" localSheetId="12">#REF!</definedName>
    <definedName name="вава" localSheetId="11">#REF!</definedName>
    <definedName name="вава" localSheetId="2">#REF!</definedName>
    <definedName name="вава" localSheetId="9">#REF!</definedName>
    <definedName name="вава" localSheetId="6">#REF!</definedName>
    <definedName name="вава" localSheetId="5">#REF!</definedName>
    <definedName name="вава" localSheetId="7">#REF!</definedName>
    <definedName name="вава" localSheetId="3">#REF!</definedName>
    <definedName name="вава" localSheetId="4">#REF!</definedName>
    <definedName name="вава" localSheetId="1">#REF!</definedName>
    <definedName name="вава">#REF!</definedName>
    <definedName name="вцка" localSheetId="14">#REF!</definedName>
    <definedName name="вцка" localSheetId="0">#REF!</definedName>
    <definedName name="вцка" localSheetId="13">#REF!</definedName>
    <definedName name="вцка" localSheetId="10">#REF!</definedName>
    <definedName name="вцка" localSheetId="8">#REF!</definedName>
    <definedName name="вцка" localSheetId="12">#REF!</definedName>
    <definedName name="вцка" localSheetId="11">#REF!</definedName>
    <definedName name="вцка" localSheetId="2">#REF!</definedName>
    <definedName name="вцка" localSheetId="9">#REF!</definedName>
    <definedName name="вцка" localSheetId="6">#REF!</definedName>
    <definedName name="вцка" localSheetId="5">#REF!</definedName>
    <definedName name="вцка" localSheetId="7">#REF!</definedName>
    <definedName name="вцка" localSheetId="3">#REF!</definedName>
    <definedName name="вцка" localSheetId="4">#REF!</definedName>
    <definedName name="вцка" localSheetId="1">#REF!</definedName>
    <definedName name="вцка">#REF!</definedName>
    <definedName name="ГУРЛАНТУМАН" localSheetId="14">#REF!</definedName>
    <definedName name="ГУРЛАНТУМАН" localSheetId="0">#REF!</definedName>
    <definedName name="ГУРЛАНТУМАН" localSheetId="13">#REF!</definedName>
    <definedName name="ГУРЛАНТУМАН" localSheetId="10">#REF!</definedName>
    <definedName name="ГУРЛАНТУМАН" localSheetId="8">#REF!</definedName>
    <definedName name="ГУРЛАНТУМАН" localSheetId="12">#REF!</definedName>
    <definedName name="ГУРЛАНТУМАН" localSheetId="11">#REF!</definedName>
    <definedName name="ГУРЛАНТУМАН" localSheetId="2">#REF!</definedName>
    <definedName name="ГУРЛАНТУМАН" localSheetId="9">#REF!</definedName>
    <definedName name="ГУРЛАНТУМАН" localSheetId="6">#REF!</definedName>
    <definedName name="ГУРЛАНТУМАН" localSheetId="5">#REF!</definedName>
    <definedName name="ГУРЛАНТУМАН" localSheetId="7">#REF!</definedName>
    <definedName name="ГУРЛАНТУМАН" localSheetId="3">#REF!</definedName>
    <definedName name="ГУРЛАНТУМАН" localSheetId="4">#REF!</definedName>
    <definedName name="ГУРЛАНТУМАН" localSheetId="1">#REF!</definedName>
    <definedName name="ГУРЛАНТУМАН">#REF!</definedName>
    <definedName name="действующий" localSheetId="14">#REF!</definedName>
    <definedName name="действующий" localSheetId="0">#REF!</definedName>
    <definedName name="действующий" localSheetId="13">#REF!</definedName>
    <definedName name="действующий" localSheetId="10">#REF!</definedName>
    <definedName name="действующий" localSheetId="8">#REF!</definedName>
    <definedName name="действующий" localSheetId="12">#REF!</definedName>
    <definedName name="действующий" localSheetId="11">#REF!</definedName>
    <definedName name="действующий" localSheetId="2">#REF!</definedName>
    <definedName name="действующий" localSheetId="9">#REF!</definedName>
    <definedName name="действующий" localSheetId="6">#REF!</definedName>
    <definedName name="действующий" localSheetId="5">#REF!</definedName>
    <definedName name="действующий" localSheetId="7">#REF!</definedName>
    <definedName name="действующий" localSheetId="3">#REF!</definedName>
    <definedName name="действующий" localSheetId="4">#REF!</definedName>
    <definedName name="действующий" localSheetId="1">#REF!</definedName>
    <definedName name="действующий">#REF!</definedName>
    <definedName name="Зарплата_1" localSheetId="14">#REF!</definedName>
    <definedName name="Зарплата_1" localSheetId="0">#REF!</definedName>
    <definedName name="Зарплата_1" localSheetId="13">#REF!</definedName>
    <definedName name="Зарплата_1" localSheetId="10">#REF!</definedName>
    <definedName name="Зарплата_1" localSheetId="8">#REF!</definedName>
    <definedName name="Зарплата_1" localSheetId="12">#REF!</definedName>
    <definedName name="Зарплата_1" localSheetId="11">#REF!</definedName>
    <definedName name="Зарплата_1" localSheetId="2">#REF!</definedName>
    <definedName name="Зарплата_1" localSheetId="9">#REF!</definedName>
    <definedName name="Зарплата_1" localSheetId="6">#REF!</definedName>
    <definedName name="Зарплата_1" localSheetId="5">#REF!</definedName>
    <definedName name="Зарплата_1" localSheetId="7">#REF!</definedName>
    <definedName name="Зарплата_1" localSheetId="3">#REF!</definedName>
    <definedName name="Зарплата_1" localSheetId="4">#REF!</definedName>
    <definedName name="Зарплата_1" localSheetId="1">#REF!</definedName>
    <definedName name="Зарплата_1">#REF!</definedName>
    <definedName name="Зарплата_2" localSheetId="14">#REF!</definedName>
    <definedName name="Зарплата_2" localSheetId="0">#REF!</definedName>
    <definedName name="Зарплата_2" localSheetId="13">#REF!</definedName>
    <definedName name="Зарплата_2" localSheetId="10">#REF!</definedName>
    <definedName name="Зарплата_2" localSheetId="8">#REF!</definedName>
    <definedName name="Зарплата_2" localSheetId="12">#REF!</definedName>
    <definedName name="Зарплата_2" localSheetId="11">#REF!</definedName>
    <definedName name="Зарплата_2" localSheetId="2">#REF!</definedName>
    <definedName name="Зарплата_2" localSheetId="9">#REF!</definedName>
    <definedName name="Зарплата_2" localSheetId="6">#REF!</definedName>
    <definedName name="Зарплата_2" localSheetId="5">#REF!</definedName>
    <definedName name="Зарплата_2" localSheetId="7">#REF!</definedName>
    <definedName name="Зарплата_2" localSheetId="3">#REF!</definedName>
    <definedName name="Зарплата_2" localSheetId="4">#REF!</definedName>
    <definedName name="Зарплата_2" localSheetId="1">#REF!</definedName>
    <definedName name="Зарплата_2">#REF!</definedName>
    <definedName name="мз" localSheetId="14">#REF!</definedName>
    <definedName name="мз" localSheetId="0">#REF!</definedName>
    <definedName name="мз" localSheetId="13">#REF!</definedName>
    <definedName name="мз" localSheetId="10">#REF!</definedName>
    <definedName name="мз" localSheetId="8">#REF!</definedName>
    <definedName name="мз" localSheetId="12">#REF!</definedName>
    <definedName name="мз" localSheetId="11">#REF!</definedName>
    <definedName name="мз" localSheetId="2">#REF!</definedName>
    <definedName name="мз" localSheetId="9">#REF!</definedName>
    <definedName name="мз" localSheetId="6">#REF!</definedName>
    <definedName name="мз" localSheetId="5">#REF!</definedName>
    <definedName name="мз" localSheetId="7">#REF!</definedName>
    <definedName name="мз" localSheetId="3">#REF!</definedName>
    <definedName name="мз" localSheetId="4">#REF!</definedName>
    <definedName name="мз" localSheetId="1">#REF!</definedName>
    <definedName name="мз">#REF!</definedName>
    <definedName name="МЗ_1" localSheetId="14">#REF!</definedName>
    <definedName name="МЗ_1" localSheetId="0">#REF!</definedName>
    <definedName name="МЗ_1" localSheetId="13">#REF!</definedName>
    <definedName name="МЗ_1" localSheetId="10">#REF!</definedName>
    <definedName name="МЗ_1" localSheetId="8">#REF!</definedName>
    <definedName name="МЗ_1" localSheetId="12">#REF!</definedName>
    <definedName name="МЗ_1" localSheetId="11">#REF!</definedName>
    <definedName name="МЗ_1" localSheetId="2">#REF!</definedName>
    <definedName name="МЗ_1" localSheetId="9">#REF!</definedName>
    <definedName name="МЗ_1" localSheetId="6">#REF!</definedName>
    <definedName name="МЗ_1" localSheetId="5">#REF!</definedName>
    <definedName name="МЗ_1" localSheetId="7">#REF!</definedName>
    <definedName name="МЗ_1" localSheetId="3">#REF!</definedName>
    <definedName name="МЗ_1" localSheetId="4">#REF!</definedName>
    <definedName name="МЗ_1" localSheetId="1">#REF!</definedName>
    <definedName name="МЗ_1">#REF!</definedName>
    <definedName name="МЗ_2" localSheetId="14">#REF!</definedName>
    <definedName name="МЗ_2" localSheetId="0">#REF!</definedName>
    <definedName name="МЗ_2" localSheetId="13">#REF!</definedName>
    <definedName name="МЗ_2" localSheetId="10">#REF!</definedName>
    <definedName name="МЗ_2" localSheetId="8">#REF!</definedName>
    <definedName name="МЗ_2" localSheetId="12">#REF!</definedName>
    <definedName name="МЗ_2" localSheetId="11">#REF!</definedName>
    <definedName name="МЗ_2" localSheetId="2">#REF!</definedName>
    <definedName name="МЗ_2" localSheetId="9">#REF!</definedName>
    <definedName name="МЗ_2" localSheetId="6">#REF!</definedName>
    <definedName name="МЗ_2" localSheetId="5">#REF!</definedName>
    <definedName name="МЗ_2" localSheetId="7">#REF!</definedName>
    <definedName name="МЗ_2" localSheetId="3">#REF!</definedName>
    <definedName name="МЗ_2" localSheetId="4">#REF!</definedName>
    <definedName name="МЗ_2" localSheetId="1">#REF!</definedName>
    <definedName name="МЗ_2">#REF!</definedName>
    <definedName name="мин" localSheetId="14">#REF!</definedName>
    <definedName name="мин" localSheetId="0">#REF!</definedName>
    <definedName name="мин" localSheetId="13">#REF!</definedName>
    <definedName name="мин" localSheetId="10">#REF!</definedName>
    <definedName name="мин" localSheetId="8">#REF!</definedName>
    <definedName name="мин" localSheetId="12">#REF!</definedName>
    <definedName name="мин" localSheetId="11">#REF!</definedName>
    <definedName name="мин" localSheetId="2">#REF!</definedName>
    <definedName name="мин" localSheetId="9">#REF!</definedName>
    <definedName name="мин" localSheetId="6">#REF!</definedName>
    <definedName name="мин" localSheetId="5">#REF!</definedName>
    <definedName name="мин" localSheetId="7">#REF!</definedName>
    <definedName name="мин" localSheetId="3">#REF!</definedName>
    <definedName name="мин" localSheetId="4">#REF!</definedName>
    <definedName name="мин" localSheetId="1">#REF!</definedName>
    <definedName name="мин">#REF!</definedName>
    <definedName name="мин25" localSheetId="14">#REF!</definedName>
    <definedName name="мин25" localSheetId="0">#REF!</definedName>
    <definedName name="мин25" localSheetId="13">#REF!</definedName>
    <definedName name="мин25" localSheetId="10">#REF!</definedName>
    <definedName name="мин25" localSheetId="8">#REF!</definedName>
    <definedName name="мин25" localSheetId="12">#REF!</definedName>
    <definedName name="мин25" localSheetId="11">#REF!</definedName>
    <definedName name="мин25" localSheetId="2">#REF!</definedName>
    <definedName name="мин25" localSheetId="9">#REF!</definedName>
    <definedName name="мин25" localSheetId="6">#REF!</definedName>
    <definedName name="мин25" localSheetId="5">#REF!</definedName>
    <definedName name="мин25" localSheetId="7">#REF!</definedName>
    <definedName name="мин25" localSheetId="3">#REF!</definedName>
    <definedName name="мин25" localSheetId="4">#REF!</definedName>
    <definedName name="мин25" localSheetId="1">#REF!</definedName>
    <definedName name="мин25">#REF!</definedName>
    <definedName name="Минимал_1" localSheetId="14">#REF!</definedName>
    <definedName name="Минимал_1" localSheetId="0">#REF!</definedName>
    <definedName name="Минимал_1" localSheetId="13">#REF!</definedName>
    <definedName name="Минимал_1" localSheetId="10">#REF!</definedName>
    <definedName name="Минимал_1" localSheetId="8">#REF!</definedName>
    <definedName name="Минимал_1" localSheetId="12">#REF!</definedName>
    <definedName name="Минимал_1" localSheetId="11">#REF!</definedName>
    <definedName name="Минимал_1" localSheetId="2">#REF!</definedName>
    <definedName name="Минимал_1" localSheetId="9">#REF!</definedName>
    <definedName name="Минимал_1" localSheetId="6">#REF!</definedName>
    <definedName name="Минимал_1" localSheetId="5">#REF!</definedName>
    <definedName name="Минимал_1" localSheetId="7">#REF!</definedName>
    <definedName name="Минимал_1" localSheetId="3">#REF!</definedName>
    <definedName name="Минимал_1" localSheetId="4">#REF!</definedName>
    <definedName name="Минимал_1" localSheetId="1">#REF!</definedName>
    <definedName name="Минимал_1">#REF!</definedName>
    <definedName name="Минимал_2" localSheetId="14">#REF!</definedName>
    <definedName name="Минимал_2" localSheetId="0">#REF!</definedName>
    <definedName name="Минимал_2" localSheetId="13">#REF!</definedName>
    <definedName name="Минимал_2" localSheetId="10">#REF!</definedName>
    <definedName name="Минимал_2" localSheetId="8">#REF!</definedName>
    <definedName name="Минимал_2" localSheetId="12">#REF!</definedName>
    <definedName name="Минимал_2" localSheetId="11">#REF!</definedName>
    <definedName name="Минимал_2" localSheetId="2">#REF!</definedName>
    <definedName name="Минимал_2" localSheetId="9">#REF!</definedName>
    <definedName name="Минимал_2" localSheetId="6">#REF!</definedName>
    <definedName name="Минимал_2" localSheetId="5">#REF!</definedName>
    <definedName name="Минимал_2" localSheetId="7">#REF!</definedName>
    <definedName name="Минимал_2" localSheetId="3">#REF!</definedName>
    <definedName name="Минимал_2" localSheetId="4">#REF!</definedName>
    <definedName name="Минимал_2" localSheetId="1">#REF!</definedName>
    <definedName name="Минимал_2">#REF!</definedName>
    <definedName name="мфпрог" localSheetId="14">#REF!</definedName>
    <definedName name="мфпрог" localSheetId="0">#REF!</definedName>
    <definedName name="мфпрог" localSheetId="13">#REF!</definedName>
    <definedName name="мфпрог" localSheetId="10">#REF!</definedName>
    <definedName name="мфпрог" localSheetId="8">#REF!</definedName>
    <definedName name="мфпрог" localSheetId="12">#REF!</definedName>
    <definedName name="мфпрог" localSheetId="11">#REF!</definedName>
    <definedName name="мфпрог" localSheetId="2">#REF!</definedName>
    <definedName name="мфпрог" localSheetId="9">#REF!</definedName>
    <definedName name="мфпрог" localSheetId="6">#REF!</definedName>
    <definedName name="мфпрог" localSheetId="5">#REF!</definedName>
    <definedName name="мфпрог" localSheetId="7">#REF!</definedName>
    <definedName name="мфпрог" localSheetId="3">#REF!</definedName>
    <definedName name="мфпрог" localSheetId="4">#REF!</definedName>
    <definedName name="мфпрог" localSheetId="1">#REF!</definedName>
    <definedName name="мфпрог">#REF!</definedName>
    <definedName name="мфу02" localSheetId="14">#REF!</definedName>
    <definedName name="мфу02" localSheetId="0">#REF!</definedName>
    <definedName name="мфу02" localSheetId="13">#REF!</definedName>
    <definedName name="мфу02" localSheetId="10">#REF!</definedName>
    <definedName name="мфу02" localSheetId="8">#REF!</definedName>
    <definedName name="мфу02" localSheetId="12">#REF!</definedName>
    <definedName name="мфу02" localSheetId="11">#REF!</definedName>
    <definedName name="мфу02" localSheetId="2">#REF!</definedName>
    <definedName name="мфу02" localSheetId="9">#REF!</definedName>
    <definedName name="мфу02" localSheetId="6">#REF!</definedName>
    <definedName name="мфу02" localSheetId="5">#REF!</definedName>
    <definedName name="мфу02" localSheetId="7">#REF!</definedName>
    <definedName name="мфу02" localSheetId="3">#REF!</definedName>
    <definedName name="мфу02" localSheetId="4">#REF!</definedName>
    <definedName name="мфу02" localSheetId="1">#REF!</definedName>
    <definedName name="мфу02">#REF!</definedName>
    <definedName name="нояб" localSheetId="14">#REF!</definedName>
    <definedName name="нояб" localSheetId="0">#REF!</definedName>
    <definedName name="нояб" localSheetId="13">#REF!</definedName>
    <definedName name="нояб" localSheetId="10">#REF!</definedName>
    <definedName name="нояб" localSheetId="8">#REF!</definedName>
    <definedName name="нояб" localSheetId="12">#REF!</definedName>
    <definedName name="нояб" localSheetId="11">#REF!</definedName>
    <definedName name="нояб" localSheetId="2">#REF!</definedName>
    <definedName name="нояб" localSheetId="9">#REF!</definedName>
    <definedName name="нояб" localSheetId="6">#REF!</definedName>
    <definedName name="нояб" localSheetId="5">#REF!</definedName>
    <definedName name="нояб" localSheetId="7">#REF!</definedName>
    <definedName name="нояб" localSheetId="3">#REF!</definedName>
    <definedName name="нояб" localSheetId="4">#REF!</definedName>
    <definedName name="нояб" localSheetId="1">#REF!</definedName>
    <definedName name="нояб">#REF!</definedName>
    <definedName name="_xlnm.Print_Area" localSheetId="14">'Даромад '!$A$1:$Z$28</definedName>
    <definedName name="_xlnm.Print_Area" localSheetId="0">'Даромад  махаллий ручной'!$A$1:$Z$28</definedName>
    <definedName name="_xlnm.Print_Area" localSheetId="13">'Даромад  Янги режа'!$A$1:$Z$28</definedName>
    <definedName name="_xlnm.Print_Area" localSheetId="10">'Даромад 2020 бн'!$A$1:$AJ$28</definedName>
    <definedName name="_xlnm.Print_Area" localSheetId="8">'Даромад 2020 йил бн солиштирма'!$A$1:$L$28</definedName>
    <definedName name="_xlnm.Print_Area" localSheetId="12">'Даромад Молия'!$A$1:$AB$29</definedName>
    <definedName name="_xlnm.Print_Area" localSheetId="11">'Даромад МРИ бн'!$A$1:$V$27</definedName>
    <definedName name="_xlnm.Print_Area" localSheetId="2">'Даромад Налог'!$A$1:$AA$35</definedName>
    <definedName name="_xlnm.Print_Area" localSheetId="9">'Даромад солик 1-Н бн солиштирма'!$A$1:$AM$28</definedName>
    <definedName name="_xlnm.Print_Area" localSheetId="6">'Даромад солиштирм 2019 1-чорак '!$A$1:$AL$35</definedName>
    <definedName name="_xlnm.Print_Area" localSheetId="5">'Даромад солиштирм 2019 март б.н'!$A$1:$AL$35</definedName>
    <definedName name="_xlnm.Print_Area" localSheetId="7">'ожидаем 1-чорак'!$A$1:$AE$35</definedName>
    <definedName name="_xlnm.Print_Area" localSheetId="3">'Ожидаем март'!$A$1:$R$33</definedName>
    <definedName name="_xlnm.Print_Area" localSheetId="4">Хокимят!$A$1:$AB$36</definedName>
    <definedName name="_xlnm.Print_Area" localSheetId="1">'Хокимят (2)'!$A$1:$AE$36</definedName>
    <definedName name="прро" localSheetId="14">#REF!</definedName>
    <definedName name="прро" localSheetId="0">#REF!</definedName>
    <definedName name="прро" localSheetId="13">#REF!</definedName>
    <definedName name="прро" localSheetId="10">#REF!</definedName>
    <definedName name="прро" localSheetId="8">#REF!</definedName>
    <definedName name="прро" localSheetId="12">#REF!</definedName>
    <definedName name="прро" localSheetId="11">#REF!</definedName>
    <definedName name="прро" localSheetId="2">#REF!</definedName>
    <definedName name="прро" localSheetId="9">#REF!</definedName>
    <definedName name="прро" localSheetId="6">#REF!</definedName>
    <definedName name="прро" localSheetId="5">#REF!</definedName>
    <definedName name="прро" localSheetId="7">#REF!</definedName>
    <definedName name="прро" localSheetId="3">#REF!</definedName>
    <definedName name="прро" localSheetId="4">#REF!</definedName>
    <definedName name="прро" localSheetId="1">#REF!</definedName>
    <definedName name="прро">#REF!</definedName>
    <definedName name="рег_1" localSheetId="14">#REF!</definedName>
    <definedName name="рег_1" localSheetId="0">#REF!</definedName>
    <definedName name="рег_1" localSheetId="13">#REF!</definedName>
    <definedName name="рег_1" localSheetId="10">#REF!</definedName>
    <definedName name="рег_1" localSheetId="8">#REF!</definedName>
    <definedName name="рег_1" localSheetId="12">#REF!</definedName>
    <definedName name="рег_1" localSheetId="11">#REF!</definedName>
    <definedName name="рег_1" localSheetId="2">#REF!</definedName>
    <definedName name="рег_1" localSheetId="9">#REF!</definedName>
    <definedName name="рег_1" localSheetId="6">#REF!</definedName>
    <definedName name="рег_1" localSheetId="5">#REF!</definedName>
    <definedName name="рег_1" localSheetId="7">#REF!</definedName>
    <definedName name="рег_1" localSheetId="3">#REF!</definedName>
    <definedName name="рег_1" localSheetId="4">#REF!</definedName>
    <definedName name="рег_1" localSheetId="1">#REF!</definedName>
    <definedName name="рег_1">#REF!</definedName>
    <definedName name="рег_2" localSheetId="14">#REF!</definedName>
    <definedName name="рег_2" localSheetId="0">#REF!</definedName>
    <definedName name="рег_2" localSheetId="13">#REF!</definedName>
    <definedName name="рег_2" localSheetId="10">#REF!</definedName>
    <definedName name="рег_2" localSheetId="8">#REF!</definedName>
    <definedName name="рег_2" localSheetId="12">#REF!</definedName>
    <definedName name="рег_2" localSheetId="11">#REF!</definedName>
    <definedName name="рег_2" localSheetId="2">#REF!</definedName>
    <definedName name="рег_2" localSheetId="9">#REF!</definedName>
    <definedName name="рег_2" localSheetId="6">#REF!</definedName>
    <definedName name="рег_2" localSheetId="5">#REF!</definedName>
    <definedName name="рег_2" localSheetId="7">#REF!</definedName>
    <definedName name="рег_2" localSheetId="3">#REF!</definedName>
    <definedName name="рег_2" localSheetId="4">#REF!</definedName>
    <definedName name="рег_2" localSheetId="1">#REF!</definedName>
    <definedName name="рег_2">#REF!</definedName>
    <definedName name="рег1" localSheetId="14">#REF!</definedName>
    <definedName name="рег1" localSheetId="0">#REF!</definedName>
    <definedName name="рег1" localSheetId="13">#REF!</definedName>
    <definedName name="рег1" localSheetId="10">#REF!</definedName>
    <definedName name="рег1" localSheetId="8">#REF!</definedName>
    <definedName name="рег1" localSheetId="12">#REF!</definedName>
    <definedName name="рег1" localSheetId="11">#REF!</definedName>
    <definedName name="рег1" localSheetId="2">#REF!</definedName>
    <definedName name="рег1" localSheetId="9">#REF!</definedName>
    <definedName name="рег1" localSheetId="6">#REF!</definedName>
    <definedName name="рег1" localSheetId="5">#REF!</definedName>
    <definedName name="рег1" localSheetId="7">#REF!</definedName>
    <definedName name="рег1" localSheetId="3">#REF!</definedName>
    <definedName name="рег1" localSheetId="4">#REF!</definedName>
    <definedName name="рег1" localSheetId="1">#REF!</definedName>
    <definedName name="рег1">#REF!</definedName>
    <definedName name="рег2" localSheetId="14">#REF!</definedName>
    <definedName name="рег2" localSheetId="0">#REF!</definedName>
    <definedName name="рег2" localSheetId="13">#REF!</definedName>
    <definedName name="рег2" localSheetId="10">#REF!</definedName>
    <definedName name="рег2" localSheetId="8">#REF!</definedName>
    <definedName name="рег2" localSheetId="12">#REF!</definedName>
    <definedName name="рег2" localSheetId="11">#REF!</definedName>
    <definedName name="рег2" localSheetId="2">#REF!</definedName>
    <definedName name="рег2" localSheetId="9">#REF!</definedName>
    <definedName name="рег2" localSheetId="6">#REF!</definedName>
    <definedName name="рег2" localSheetId="5">#REF!</definedName>
    <definedName name="рег2" localSheetId="7">#REF!</definedName>
    <definedName name="рег2" localSheetId="3">#REF!</definedName>
    <definedName name="рег2" localSheetId="4">#REF!</definedName>
    <definedName name="рег2" localSheetId="1">#REF!</definedName>
    <definedName name="рег2">#REF!</definedName>
    <definedName name="рег5" localSheetId="14">#REF!</definedName>
    <definedName name="рег5" localSheetId="0">#REF!</definedName>
    <definedName name="рег5" localSheetId="13">#REF!</definedName>
    <definedName name="рег5" localSheetId="10">#REF!</definedName>
    <definedName name="рег5" localSheetId="8">#REF!</definedName>
    <definedName name="рег5" localSheetId="12">#REF!</definedName>
    <definedName name="рег5" localSheetId="11">#REF!</definedName>
    <definedName name="рег5" localSheetId="2">#REF!</definedName>
    <definedName name="рег5" localSheetId="9">#REF!</definedName>
    <definedName name="рег5" localSheetId="6">#REF!</definedName>
    <definedName name="рег5" localSheetId="5">#REF!</definedName>
    <definedName name="рег5" localSheetId="7">#REF!</definedName>
    <definedName name="рег5" localSheetId="3">#REF!</definedName>
    <definedName name="рег5" localSheetId="4">#REF!</definedName>
    <definedName name="рег5" localSheetId="1">#REF!</definedName>
    <definedName name="рег5">#REF!</definedName>
    <definedName name="ставка_05_2_1" localSheetId="14">#REF!</definedName>
    <definedName name="ставка_05_2_1" localSheetId="0">#REF!</definedName>
    <definedName name="ставка_05_2_1" localSheetId="13">#REF!</definedName>
    <definedName name="ставка_05_2_1" localSheetId="10">#REF!</definedName>
    <definedName name="ставка_05_2_1" localSheetId="8">#REF!</definedName>
    <definedName name="ставка_05_2_1" localSheetId="12">#REF!</definedName>
    <definedName name="ставка_05_2_1" localSheetId="11">#REF!</definedName>
    <definedName name="ставка_05_2_1" localSheetId="2">#REF!</definedName>
    <definedName name="ставка_05_2_1" localSheetId="9">#REF!</definedName>
    <definedName name="ставка_05_2_1" localSheetId="6">#REF!</definedName>
    <definedName name="ставка_05_2_1" localSheetId="5">#REF!</definedName>
    <definedName name="ставка_05_2_1" localSheetId="7">#REF!</definedName>
    <definedName name="ставка_05_2_1" localSheetId="3">#REF!</definedName>
    <definedName name="ставка_05_2_1" localSheetId="4">#REF!</definedName>
    <definedName name="ставка_05_2_1" localSheetId="1">#REF!</definedName>
    <definedName name="ставка_05_2_1">#REF!</definedName>
    <definedName name="ставка_05_2_10" localSheetId="14">#REF!</definedName>
    <definedName name="ставка_05_2_10" localSheetId="0">#REF!</definedName>
    <definedName name="ставка_05_2_10" localSheetId="13">#REF!</definedName>
    <definedName name="ставка_05_2_10" localSheetId="10">#REF!</definedName>
    <definedName name="ставка_05_2_10" localSheetId="8">#REF!</definedName>
    <definedName name="ставка_05_2_10" localSheetId="12">#REF!</definedName>
    <definedName name="ставка_05_2_10" localSheetId="11">#REF!</definedName>
    <definedName name="ставка_05_2_10" localSheetId="2">#REF!</definedName>
    <definedName name="ставка_05_2_10" localSheetId="9">#REF!</definedName>
    <definedName name="ставка_05_2_10" localSheetId="6">#REF!</definedName>
    <definedName name="ставка_05_2_10" localSheetId="5">#REF!</definedName>
    <definedName name="ставка_05_2_10" localSheetId="7">#REF!</definedName>
    <definedName name="ставка_05_2_10" localSheetId="3">#REF!</definedName>
    <definedName name="ставка_05_2_10" localSheetId="4">#REF!</definedName>
    <definedName name="ставка_05_2_10" localSheetId="1">#REF!</definedName>
    <definedName name="ставка_05_2_10">#REF!</definedName>
    <definedName name="ставка_05_2_2" localSheetId="14">#REF!</definedName>
    <definedName name="ставка_05_2_2" localSheetId="0">#REF!</definedName>
    <definedName name="ставка_05_2_2" localSheetId="13">#REF!</definedName>
    <definedName name="ставка_05_2_2" localSheetId="10">#REF!</definedName>
    <definedName name="ставка_05_2_2" localSheetId="8">#REF!</definedName>
    <definedName name="ставка_05_2_2" localSheetId="12">#REF!</definedName>
    <definedName name="ставка_05_2_2" localSheetId="11">#REF!</definedName>
    <definedName name="ставка_05_2_2" localSheetId="2">#REF!</definedName>
    <definedName name="ставка_05_2_2" localSheetId="9">#REF!</definedName>
    <definedName name="ставка_05_2_2" localSheetId="6">#REF!</definedName>
    <definedName name="ставка_05_2_2" localSheetId="5">#REF!</definedName>
    <definedName name="ставка_05_2_2" localSheetId="7">#REF!</definedName>
    <definedName name="ставка_05_2_2" localSheetId="3">#REF!</definedName>
    <definedName name="ставка_05_2_2" localSheetId="4">#REF!</definedName>
    <definedName name="ставка_05_2_2" localSheetId="1">#REF!</definedName>
    <definedName name="ставка_05_2_2">#REF!</definedName>
    <definedName name="ставка_05_2_3" localSheetId="14">#REF!</definedName>
    <definedName name="ставка_05_2_3" localSheetId="0">#REF!</definedName>
    <definedName name="ставка_05_2_3" localSheetId="13">#REF!</definedName>
    <definedName name="ставка_05_2_3" localSheetId="10">#REF!</definedName>
    <definedName name="ставка_05_2_3" localSheetId="8">#REF!</definedName>
    <definedName name="ставка_05_2_3" localSheetId="12">#REF!</definedName>
    <definedName name="ставка_05_2_3" localSheetId="11">#REF!</definedName>
    <definedName name="ставка_05_2_3" localSheetId="2">#REF!</definedName>
    <definedName name="ставка_05_2_3" localSheetId="9">#REF!</definedName>
    <definedName name="ставка_05_2_3" localSheetId="6">#REF!</definedName>
    <definedName name="ставка_05_2_3" localSheetId="5">#REF!</definedName>
    <definedName name="ставка_05_2_3" localSheetId="7">#REF!</definedName>
    <definedName name="ставка_05_2_3" localSheetId="3">#REF!</definedName>
    <definedName name="ставка_05_2_3" localSheetId="4">#REF!</definedName>
    <definedName name="ставка_05_2_3" localSheetId="1">#REF!</definedName>
    <definedName name="ставка_05_2_3">#REF!</definedName>
    <definedName name="ставка_05_2_4" localSheetId="14">#REF!</definedName>
    <definedName name="ставка_05_2_4" localSheetId="0">#REF!</definedName>
    <definedName name="ставка_05_2_4" localSheetId="13">#REF!</definedName>
    <definedName name="ставка_05_2_4" localSheetId="10">#REF!</definedName>
    <definedName name="ставка_05_2_4" localSheetId="8">#REF!</definedName>
    <definedName name="ставка_05_2_4" localSheetId="12">#REF!</definedName>
    <definedName name="ставка_05_2_4" localSheetId="11">#REF!</definedName>
    <definedName name="ставка_05_2_4" localSheetId="2">#REF!</definedName>
    <definedName name="ставка_05_2_4" localSheetId="9">#REF!</definedName>
    <definedName name="ставка_05_2_4" localSheetId="6">#REF!</definedName>
    <definedName name="ставка_05_2_4" localSheetId="5">#REF!</definedName>
    <definedName name="ставка_05_2_4" localSheetId="7">#REF!</definedName>
    <definedName name="ставка_05_2_4" localSheetId="3">#REF!</definedName>
    <definedName name="ставка_05_2_4" localSheetId="4">#REF!</definedName>
    <definedName name="ставка_05_2_4" localSheetId="1">#REF!</definedName>
    <definedName name="ставка_05_2_4">#REF!</definedName>
    <definedName name="ставка_05_2_5" localSheetId="14">#REF!</definedName>
    <definedName name="ставка_05_2_5" localSheetId="0">#REF!</definedName>
    <definedName name="ставка_05_2_5" localSheetId="13">#REF!</definedName>
    <definedName name="ставка_05_2_5" localSheetId="10">#REF!</definedName>
    <definedName name="ставка_05_2_5" localSheetId="8">#REF!</definedName>
    <definedName name="ставка_05_2_5" localSheetId="12">#REF!</definedName>
    <definedName name="ставка_05_2_5" localSheetId="11">#REF!</definedName>
    <definedName name="ставка_05_2_5" localSheetId="2">#REF!</definedName>
    <definedName name="ставка_05_2_5" localSheetId="9">#REF!</definedName>
    <definedName name="ставка_05_2_5" localSheetId="6">#REF!</definedName>
    <definedName name="ставка_05_2_5" localSheetId="5">#REF!</definedName>
    <definedName name="ставка_05_2_5" localSheetId="7">#REF!</definedName>
    <definedName name="ставка_05_2_5" localSheetId="3">#REF!</definedName>
    <definedName name="ставка_05_2_5" localSheetId="4">#REF!</definedName>
    <definedName name="ставка_05_2_5" localSheetId="1">#REF!</definedName>
    <definedName name="ставка_05_2_5">#REF!</definedName>
    <definedName name="ставка_05_2_6" localSheetId="14">#REF!</definedName>
    <definedName name="ставка_05_2_6" localSheetId="0">#REF!</definedName>
    <definedName name="ставка_05_2_6" localSheetId="13">#REF!</definedName>
    <definedName name="ставка_05_2_6" localSheetId="10">#REF!</definedName>
    <definedName name="ставка_05_2_6" localSheetId="8">#REF!</definedName>
    <definedName name="ставка_05_2_6" localSheetId="12">#REF!</definedName>
    <definedName name="ставка_05_2_6" localSheetId="11">#REF!</definedName>
    <definedName name="ставка_05_2_6" localSheetId="2">#REF!</definedName>
    <definedName name="ставка_05_2_6" localSheetId="9">#REF!</definedName>
    <definedName name="ставка_05_2_6" localSheetId="6">#REF!</definedName>
    <definedName name="ставка_05_2_6" localSheetId="5">#REF!</definedName>
    <definedName name="ставка_05_2_6" localSheetId="7">#REF!</definedName>
    <definedName name="ставка_05_2_6" localSheetId="3">#REF!</definedName>
    <definedName name="ставка_05_2_6" localSheetId="4">#REF!</definedName>
    <definedName name="ставка_05_2_6" localSheetId="1">#REF!</definedName>
    <definedName name="ставка_05_2_6">#REF!</definedName>
    <definedName name="ставка_05_2_7" localSheetId="14">#REF!</definedName>
    <definedName name="ставка_05_2_7" localSheetId="0">#REF!</definedName>
    <definedName name="ставка_05_2_7" localSheetId="13">#REF!</definedName>
    <definedName name="ставка_05_2_7" localSheetId="10">#REF!</definedName>
    <definedName name="ставка_05_2_7" localSheetId="8">#REF!</definedName>
    <definedName name="ставка_05_2_7" localSheetId="12">#REF!</definedName>
    <definedName name="ставка_05_2_7" localSheetId="11">#REF!</definedName>
    <definedName name="ставка_05_2_7" localSheetId="2">#REF!</definedName>
    <definedName name="ставка_05_2_7" localSheetId="9">#REF!</definedName>
    <definedName name="ставка_05_2_7" localSheetId="6">#REF!</definedName>
    <definedName name="ставка_05_2_7" localSheetId="5">#REF!</definedName>
    <definedName name="ставка_05_2_7" localSheetId="7">#REF!</definedName>
    <definedName name="ставка_05_2_7" localSheetId="3">#REF!</definedName>
    <definedName name="ставка_05_2_7" localSheetId="4">#REF!</definedName>
    <definedName name="ставка_05_2_7" localSheetId="1">#REF!</definedName>
    <definedName name="ставка_05_2_7">#REF!</definedName>
    <definedName name="ставка_05_2_8" localSheetId="14">#REF!</definedName>
    <definedName name="ставка_05_2_8" localSheetId="0">#REF!</definedName>
    <definedName name="ставка_05_2_8" localSheetId="13">#REF!</definedName>
    <definedName name="ставка_05_2_8" localSheetId="10">#REF!</definedName>
    <definedName name="ставка_05_2_8" localSheetId="8">#REF!</definedName>
    <definedName name="ставка_05_2_8" localSheetId="12">#REF!</definedName>
    <definedName name="ставка_05_2_8" localSheetId="11">#REF!</definedName>
    <definedName name="ставка_05_2_8" localSheetId="2">#REF!</definedName>
    <definedName name="ставка_05_2_8" localSheetId="9">#REF!</definedName>
    <definedName name="ставка_05_2_8" localSheetId="6">#REF!</definedName>
    <definedName name="ставка_05_2_8" localSheetId="5">#REF!</definedName>
    <definedName name="ставка_05_2_8" localSheetId="7">#REF!</definedName>
    <definedName name="ставка_05_2_8" localSheetId="3">#REF!</definedName>
    <definedName name="ставка_05_2_8" localSheetId="4">#REF!</definedName>
    <definedName name="ставка_05_2_8" localSheetId="1">#REF!</definedName>
    <definedName name="ставка_05_2_8">#REF!</definedName>
    <definedName name="ставка_05_2_9" localSheetId="14">#REF!</definedName>
    <definedName name="ставка_05_2_9" localSheetId="0">#REF!</definedName>
    <definedName name="ставка_05_2_9" localSheetId="13">#REF!</definedName>
    <definedName name="ставка_05_2_9" localSheetId="10">#REF!</definedName>
    <definedName name="ставка_05_2_9" localSheetId="8">#REF!</definedName>
    <definedName name="ставка_05_2_9" localSheetId="12">#REF!</definedName>
    <definedName name="ставка_05_2_9" localSheetId="11">#REF!</definedName>
    <definedName name="ставка_05_2_9" localSheetId="2">#REF!</definedName>
    <definedName name="ставка_05_2_9" localSheetId="9">#REF!</definedName>
    <definedName name="ставка_05_2_9" localSheetId="6">#REF!</definedName>
    <definedName name="ставка_05_2_9" localSheetId="5">#REF!</definedName>
    <definedName name="ставка_05_2_9" localSheetId="7">#REF!</definedName>
    <definedName name="ставка_05_2_9" localSheetId="3">#REF!</definedName>
    <definedName name="ставка_05_2_9" localSheetId="4">#REF!</definedName>
    <definedName name="ставка_05_2_9" localSheetId="1">#REF!</definedName>
    <definedName name="ставка_05_2_9">#REF!</definedName>
    <definedName name="ставка_05_3_1" localSheetId="14">#REF!</definedName>
    <definedName name="ставка_05_3_1" localSheetId="0">#REF!</definedName>
    <definedName name="ставка_05_3_1" localSheetId="13">#REF!</definedName>
    <definedName name="ставка_05_3_1" localSheetId="10">#REF!</definedName>
    <definedName name="ставка_05_3_1" localSheetId="8">#REF!</definedName>
    <definedName name="ставка_05_3_1" localSheetId="12">#REF!</definedName>
    <definedName name="ставка_05_3_1" localSheetId="11">#REF!</definedName>
    <definedName name="ставка_05_3_1" localSheetId="2">#REF!</definedName>
    <definedName name="ставка_05_3_1" localSheetId="9">#REF!</definedName>
    <definedName name="ставка_05_3_1" localSheetId="6">#REF!</definedName>
    <definedName name="ставка_05_3_1" localSheetId="5">#REF!</definedName>
    <definedName name="ставка_05_3_1" localSheetId="7">#REF!</definedName>
    <definedName name="ставка_05_3_1" localSheetId="3">#REF!</definedName>
    <definedName name="ставка_05_3_1" localSheetId="4">#REF!</definedName>
    <definedName name="ставка_05_3_1" localSheetId="1">#REF!</definedName>
    <definedName name="ставка_05_3_1">#REF!</definedName>
    <definedName name="ставка_05_3_10" localSheetId="14">#REF!</definedName>
    <definedName name="ставка_05_3_10" localSheetId="0">#REF!</definedName>
    <definedName name="ставка_05_3_10" localSheetId="13">#REF!</definedName>
    <definedName name="ставка_05_3_10" localSheetId="10">#REF!</definedName>
    <definedName name="ставка_05_3_10" localSheetId="8">#REF!</definedName>
    <definedName name="ставка_05_3_10" localSheetId="12">#REF!</definedName>
    <definedName name="ставка_05_3_10" localSheetId="11">#REF!</definedName>
    <definedName name="ставка_05_3_10" localSheetId="2">#REF!</definedName>
    <definedName name="ставка_05_3_10" localSheetId="9">#REF!</definedName>
    <definedName name="ставка_05_3_10" localSheetId="6">#REF!</definedName>
    <definedName name="ставка_05_3_10" localSheetId="5">#REF!</definedName>
    <definedName name="ставка_05_3_10" localSheetId="7">#REF!</definedName>
    <definedName name="ставка_05_3_10" localSheetId="3">#REF!</definedName>
    <definedName name="ставка_05_3_10" localSheetId="4">#REF!</definedName>
    <definedName name="ставка_05_3_10" localSheetId="1">#REF!</definedName>
    <definedName name="ставка_05_3_10">#REF!</definedName>
    <definedName name="ставка_05_3_2" localSheetId="14">#REF!</definedName>
    <definedName name="ставка_05_3_2" localSheetId="0">#REF!</definedName>
    <definedName name="ставка_05_3_2" localSheetId="13">#REF!</definedName>
    <definedName name="ставка_05_3_2" localSheetId="10">#REF!</definedName>
    <definedName name="ставка_05_3_2" localSheetId="8">#REF!</definedName>
    <definedName name="ставка_05_3_2" localSheetId="12">#REF!</definedName>
    <definedName name="ставка_05_3_2" localSheetId="11">#REF!</definedName>
    <definedName name="ставка_05_3_2" localSheetId="2">#REF!</definedName>
    <definedName name="ставка_05_3_2" localSheetId="9">#REF!</definedName>
    <definedName name="ставка_05_3_2" localSheetId="6">#REF!</definedName>
    <definedName name="ставка_05_3_2" localSheetId="5">#REF!</definedName>
    <definedName name="ставка_05_3_2" localSheetId="7">#REF!</definedName>
    <definedName name="ставка_05_3_2" localSheetId="3">#REF!</definedName>
    <definedName name="ставка_05_3_2" localSheetId="4">#REF!</definedName>
    <definedName name="ставка_05_3_2" localSheetId="1">#REF!</definedName>
    <definedName name="ставка_05_3_2">#REF!</definedName>
    <definedName name="ставка_05_3_3" localSheetId="14">#REF!</definedName>
    <definedName name="ставка_05_3_3" localSheetId="0">#REF!</definedName>
    <definedName name="ставка_05_3_3" localSheetId="13">#REF!</definedName>
    <definedName name="ставка_05_3_3" localSheetId="10">#REF!</definedName>
    <definedName name="ставка_05_3_3" localSheetId="8">#REF!</definedName>
    <definedName name="ставка_05_3_3" localSheetId="12">#REF!</definedName>
    <definedName name="ставка_05_3_3" localSheetId="11">#REF!</definedName>
    <definedName name="ставка_05_3_3" localSheetId="2">#REF!</definedName>
    <definedName name="ставка_05_3_3" localSheetId="9">#REF!</definedName>
    <definedName name="ставка_05_3_3" localSheetId="6">#REF!</definedName>
    <definedName name="ставка_05_3_3" localSheetId="5">#REF!</definedName>
    <definedName name="ставка_05_3_3" localSheetId="7">#REF!</definedName>
    <definedName name="ставка_05_3_3" localSheetId="3">#REF!</definedName>
    <definedName name="ставка_05_3_3" localSheetId="4">#REF!</definedName>
    <definedName name="ставка_05_3_3" localSheetId="1">#REF!</definedName>
    <definedName name="ставка_05_3_3">#REF!</definedName>
    <definedName name="ставка_05_3_4" localSheetId="14">#REF!</definedName>
    <definedName name="ставка_05_3_4" localSheetId="0">#REF!</definedName>
    <definedName name="ставка_05_3_4" localSheetId="13">#REF!</definedName>
    <definedName name="ставка_05_3_4" localSheetId="10">#REF!</definedName>
    <definedName name="ставка_05_3_4" localSheetId="8">#REF!</definedName>
    <definedName name="ставка_05_3_4" localSheetId="12">#REF!</definedName>
    <definedName name="ставка_05_3_4" localSheetId="11">#REF!</definedName>
    <definedName name="ставка_05_3_4" localSheetId="2">#REF!</definedName>
    <definedName name="ставка_05_3_4" localSheetId="9">#REF!</definedName>
    <definedName name="ставка_05_3_4" localSheetId="6">#REF!</definedName>
    <definedName name="ставка_05_3_4" localSheetId="5">#REF!</definedName>
    <definedName name="ставка_05_3_4" localSheetId="7">#REF!</definedName>
    <definedName name="ставка_05_3_4" localSheetId="3">#REF!</definedName>
    <definedName name="ставка_05_3_4" localSheetId="4">#REF!</definedName>
    <definedName name="ставка_05_3_4" localSheetId="1">#REF!</definedName>
    <definedName name="ставка_05_3_4">#REF!</definedName>
    <definedName name="ставка_05_3_5" localSheetId="14">#REF!</definedName>
    <definedName name="ставка_05_3_5" localSheetId="0">#REF!</definedName>
    <definedName name="ставка_05_3_5" localSheetId="13">#REF!</definedName>
    <definedName name="ставка_05_3_5" localSheetId="10">#REF!</definedName>
    <definedName name="ставка_05_3_5" localSheetId="8">#REF!</definedName>
    <definedName name="ставка_05_3_5" localSheetId="12">#REF!</definedName>
    <definedName name="ставка_05_3_5" localSheetId="11">#REF!</definedName>
    <definedName name="ставка_05_3_5" localSheetId="2">#REF!</definedName>
    <definedName name="ставка_05_3_5" localSheetId="9">#REF!</definedName>
    <definedName name="ставка_05_3_5" localSheetId="6">#REF!</definedName>
    <definedName name="ставка_05_3_5" localSheetId="5">#REF!</definedName>
    <definedName name="ставка_05_3_5" localSheetId="7">#REF!</definedName>
    <definedName name="ставка_05_3_5" localSheetId="3">#REF!</definedName>
    <definedName name="ставка_05_3_5" localSheetId="4">#REF!</definedName>
    <definedName name="ставка_05_3_5" localSheetId="1">#REF!</definedName>
    <definedName name="ставка_05_3_5">#REF!</definedName>
    <definedName name="ставка_05_3_6" localSheetId="14">#REF!</definedName>
    <definedName name="ставка_05_3_6" localSheetId="0">#REF!</definedName>
    <definedName name="ставка_05_3_6" localSheetId="13">#REF!</definedName>
    <definedName name="ставка_05_3_6" localSheetId="10">#REF!</definedName>
    <definedName name="ставка_05_3_6" localSheetId="8">#REF!</definedName>
    <definedName name="ставка_05_3_6" localSheetId="12">#REF!</definedName>
    <definedName name="ставка_05_3_6" localSheetId="11">#REF!</definedName>
    <definedName name="ставка_05_3_6" localSheetId="2">#REF!</definedName>
    <definedName name="ставка_05_3_6" localSheetId="9">#REF!</definedName>
    <definedName name="ставка_05_3_6" localSheetId="6">#REF!</definedName>
    <definedName name="ставка_05_3_6" localSheetId="5">#REF!</definedName>
    <definedName name="ставка_05_3_6" localSheetId="7">#REF!</definedName>
    <definedName name="ставка_05_3_6" localSheetId="3">#REF!</definedName>
    <definedName name="ставка_05_3_6" localSheetId="4">#REF!</definedName>
    <definedName name="ставка_05_3_6" localSheetId="1">#REF!</definedName>
    <definedName name="ставка_05_3_6">#REF!</definedName>
    <definedName name="ставка_05_3_7" localSheetId="14">#REF!</definedName>
    <definedName name="ставка_05_3_7" localSheetId="0">#REF!</definedName>
    <definedName name="ставка_05_3_7" localSheetId="13">#REF!</definedName>
    <definedName name="ставка_05_3_7" localSheetId="10">#REF!</definedName>
    <definedName name="ставка_05_3_7" localSheetId="8">#REF!</definedName>
    <definedName name="ставка_05_3_7" localSheetId="12">#REF!</definedName>
    <definedName name="ставка_05_3_7" localSheetId="11">#REF!</definedName>
    <definedName name="ставка_05_3_7" localSheetId="2">#REF!</definedName>
    <definedName name="ставка_05_3_7" localSheetId="9">#REF!</definedName>
    <definedName name="ставка_05_3_7" localSheetId="6">#REF!</definedName>
    <definedName name="ставка_05_3_7" localSheetId="5">#REF!</definedName>
    <definedName name="ставка_05_3_7" localSheetId="7">#REF!</definedName>
    <definedName name="ставка_05_3_7" localSheetId="3">#REF!</definedName>
    <definedName name="ставка_05_3_7" localSheetId="4">#REF!</definedName>
    <definedName name="ставка_05_3_7" localSheetId="1">#REF!</definedName>
    <definedName name="ставка_05_3_7">#REF!</definedName>
    <definedName name="ставка_05_3_8" localSheetId="14">#REF!</definedName>
    <definedName name="ставка_05_3_8" localSheetId="0">#REF!</definedName>
    <definedName name="ставка_05_3_8" localSheetId="13">#REF!</definedName>
    <definedName name="ставка_05_3_8" localSheetId="10">#REF!</definedName>
    <definedName name="ставка_05_3_8" localSheetId="8">#REF!</definedName>
    <definedName name="ставка_05_3_8" localSheetId="12">#REF!</definedName>
    <definedName name="ставка_05_3_8" localSheetId="11">#REF!</definedName>
    <definedName name="ставка_05_3_8" localSheetId="2">#REF!</definedName>
    <definedName name="ставка_05_3_8" localSheetId="9">#REF!</definedName>
    <definedName name="ставка_05_3_8" localSheetId="6">#REF!</definedName>
    <definedName name="ставка_05_3_8" localSheetId="5">#REF!</definedName>
    <definedName name="ставка_05_3_8" localSheetId="7">#REF!</definedName>
    <definedName name="ставка_05_3_8" localSheetId="3">#REF!</definedName>
    <definedName name="ставка_05_3_8" localSheetId="4">#REF!</definedName>
    <definedName name="ставка_05_3_8" localSheetId="1">#REF!</definedName>
    <definedName name="ставка_05_3_8">#REF!</definedName>
    <definedName name="ставка_05_3_9" localSheetId="14">#REF!</definedName>
    <definedName name="ставка_05_3_9" localSheetId="0">#REF!</definedName>
    <definedName name="ставка_05_3_9" localSheetId="13">#REF!</definedName>
    <definedName name="ставка_05_3_9" localSheetId="10">#REF!</definedName>
    <definedName name="ставка_05_3_9" localSheetId="8">#REF!</definedName>
    <definedName name="ставка_05_3_9" localSheetId="12">#REF!</definedName>
    <definedName name="ставка_05_3_9" localSheetId="11">#REF!</definedName>
    <definedName name="ставка_05_3_9" localSheetId="2">#REF!</definedName>
    <definedName name="ставка_05_3_9" localSheetId="9">#REF!</definedName>
    <definedName name="ставка_05_3_9" localSheetId="6">#REF!</definedName>
    <definedName name="ставка_05_3_9" localSheetId="5">#REF!</definedName>
    <definedName name="ставка_05_3_9" localSheetId="7">#REF!</definedName>
    <definedName name="ставка_05_3_9" localSheetId="3">#REF!</definedName>
    <definedName name="ставка_05_3_9" localSheetId="4">#REF!</definedName>
    <definedName name="ставка_05_3_9" localSheetId="1">#REF!</definedName>
    <definedName name="ставка_05_3_9">#REF!</definedName>
    <definedName name="ставка_06_2_1" localSheetId="14">#REF!</definedName>
    <definedName name="ставка_06_2_1" localSheetId="0">#REF!</definedName>
    <definedName name="ставка_06_2_1" localSheetId="13">#REF!</definedName>
    <definedName name="ставка_06_2_1" localSheetId="10">#REF!</definedName>
    <definedName name="ставка_06_2_1" localSheetId="8">#REF!</definedName>
    <definedName name="ставка_06_2_1" localSheetId="12">#REF!</definedName>
    <definedName name="ставка_06_2_1" localSheetId="11">#REF!</definedName>
    <definedName name="ставка_06_2_1" localSheetId="2">#REF!</definedName>
    <definedName name="ставка_06_2_1" localSheetId="9">#REF!</definedName>
    <definedName name="ставка_06_2_1" localSheetId="6">#REF!</definedName>
    <definedName name="ставка_06_2_1" localSheetId="5">#REF!</definedName>
    <definedName name="ставка_06_2_1" localSheetId="7">#REF!</definedName>
    <definedName name="ставка_06_2_1" localSheetId="3">#REF!</definedName>
    <definedName name="ставка_06_2_1" localSheetId="4">#REF!</definedName>
    <definedName name="ставка_06_2_1" localSheetId="1">#REF!</definedName>
    <definedName name="ставка_06_2_1">#REF!</definedName>
    <definedName name="ставка_06_2_10" localSheetId="14">#REF!</definedName>
    <definedName name="ставка_06_2_10" localSheetId="0">#REF!</definedName>
    <definedName name="ставка_06_2_10" localSheetId="13">#REF!</definedName>
    <definedName name="ставка_06_2_10" localSheetId="10">#REF!</definedName>
    <definedName name="ставка_06_2_10" localSheetId="8">#REF!</definedName>
    <definedName name="ставка_06_2_10" localSheetId="12">#REF!</definedName>
    <definedName name="ставка_06_2_10" localSheetId="11">#REF!</definedName>
    <definedName name="ставка_06_2_10" localSheetId="2">#REF!</definedName>
    <definedName name="ставка_06_2_10" localSheetId="9">#REF!</definedName>
    <definedName name="ставка_06_2_10" localSheetId="6">#REF!</definedName>
    <definedName name="ставка_06_2_10" localSheetId="5">#REF!</definedName>
    <definedName name="ставка_06_2_10" localSheetId="7">#REF!</definedName>
    <definedName name="ставка_06_2_10" localSheetId="3">#REF!</definedName>
    <definedName name="ставка_06_2_10" localSheetId="4">#REF!</definedName>
    <definedName name="ставка_06_2_10" localSheetId="1">#REF!</definedName>
    <definedName name="ставка_06_2_10">#REF!</definedName>
    <definedName name="ставка_06_2_2" localSheetId="14">#REF!</definedName>
    <definedName name="ставка_06_2_2" localSheetId="0">#REF!</definedName>
    <definedName name="ставка_06_2_2" localSheetId="13">#REF!</definedName>
    <definedName name="ставка_06_2_2" localSheetId="10">#REF!</definedName>
    <definedName name="ставка_06_2_2" localSheetId="8">#REF!</definedName>
    <definedName name="ставка_06_2_2" localSheetId="12">#REF!</definedName>
    <definedName name="ставка_06_2_2" localSheetId="11">#REF!</definedName>
    <definedName name="ставка_06_2_2" localSheetId="2">#REF!</definedName>
    <definedName name="ставка_06_2_2" localSheetId="9">#REF!</definedName>
    <definedName name="ставка_06_2_2" localSheetId="6">#REF!</definedName>
    <definedName name="ставка_06_2_2" localSheetId="5">#REF!</definedName>
    <definedName name="ставка_06_2_2" localSheetId="7">#REF!</definedName>
    <definedName name="ставка_06_2_2" localSheetId="3">#REF!</definedName>
    <definedName name="ставка_06_2_2" localSheetId="4">#REF!</definedName>
    <definedName name="ставка_06_2_2" localSheetId="1">#REF!</definedName>
    <definedName name="ставка_06_2_2">#REF!</definedName>
    <definedName name="ставка_06_2_3" localSheetId="14">#REF!</definedName>
    <definedName name="ставка_06_2_3" localSheetId="0">#REF!</definedName>
    <definedName name="ставка_06_2_3" localSheetId="13">#REF!</definedName>
    <definedName name="ставка_06_2_3" localSheetId="10">#REF!</definedName>
    <definedName name="ставка_06_2_3" localSheetId="8">#REF!</definedName>
    <definedName name="ставка_06_2_3" localSheetId="12">#REF!</definedName>
    <definedName name="ставка_06_2_3" localSheetId="11">#REF!</definedName>
    <definedName name="ставка_06_2_3" localSheetId="2">#REF!</definedName>
    <definedName name="ставка_06_2_3" localSheetId="9">#REF!</definedName>
    <definedName name="ставка_06_2_3" localSheetId="6">#REF!</definedName>
    <definedName name="ставка_06_2_3" localSheetId="5">#REF!</definedName>
    <definedName name="ставка_06_2_3" localSheetId="7">#REF!</definedName>
    <definedName name="ставка_06_2_3" localSheetId="3">#REF!</definedName>
    <definedName name="ставка_06_2_3" localSheetId="4">#REF!</definedName>
    <definedName name="ставка_06_2_3" localSheetId="1">#REF!</definedName>
    <definedName name="ставка_06_2_3">#REF!</definedName>
    <definedName name="ставка_06_2_4" localSheetId="14">#REF!</definedName>
    <definedName name="ставка_06_2_4" localSheetId="0">#REF!</definedName>
    <definedName name="ставка_06_2_4" localSheetId="13">#REF!</definedName>
    <definedName name="ставка_06_2_4" localSheetId="10">#REF!</definedName>
    <definedName name="ставка_06_2_4" localSheetId="8">#REF!</definedName>
    <definedName name="ставка_06_2_4" localSheetId="12">#REF!</definedName>
    <definedName name="ставка_06_2_4" localSheetId="11">#REF!</definedName>
    <definedName name="ставка_06_2_4" localSheetId="2">#REF!</definedName>
    <definedName name="ставка_06_2_4" localSheetId="9">#REF!</definedName>
    <definedName name="ставка_06_2_4" localSheetId="6">#REF!</definedName>
    <definedName name="ставка_06_2_4" localSheetId="5">#REF!</definedName>
    <definedName name="ставка_06_2_4" localSheetId="7">#REF!</definedName>
    <definedName name="ставка_06_2_4" localSheetId="3">#REF!</definedName>
    <definedName name="ставка_06_2_4" localSheetId="4">#REF!</definedName>
    <definedName name="ставка_06_2_4" localSheetId="1">#REF!</definedName>
    <definedName name="ставка_06_2_4">#REF!</definedName>
    <definedName name="ставка_06_2_5" localSheetId="14">#REF!</definedName>
    <definedName name="ставка_06_2_5" localSheetId="0">#REF!</definedName>
    <definedName name="ставка_06_2_5" localSheetId="13">#REF!</definedName>
    <definedName name="ставка_06_2_5" localSheetId="10">#REF!</definedName>
    <definedName name="ставка_06_2_5" localSheetId="8">#REF!</definedName>
    <definedName name="ставка_06_2_5" localSheetId="12">#REF!</definedName>
    <definedName name="ставка_06_2_5" localSheetId="11">#REF!</definedName>
    <definedName name="ставка_06_2_5" localSheetId="2">#REF!</definedName>
    <definedName name="ставка_06_2_5" localSheetId="9">#REF!</definedName>
    <definedName name="ставка_06_2_5" localSheetId="6">#REF!</definedName>
    <definedName name="ставка_06_2_5" localSheetId="5">#REF!</definedName>
    <definedName name="ставка_06_2_5" localSheetId="7">#REF!</definedName>
    <definedName name="ставка_06_2_5" localSheetId="3">#REF!</definedName>
    <definedName name="ставка_06_2_5" localSheetId="4">#REF!</definedName>
    <definedName name="ставка_06_2_5" localSheetId="1">#REF!</definedName>
    <definedName name="ставка_06_2_5">#REF!</definedName>
    <definedName name="ставка_06_2_6" localSheetId="14">#REF!</definedName>
    <definedName name="ставка_06_2_6" localSheetId="0">#REF!</definedName>
    <definedName name="ставка_06_2_6" localSheetId="13">#REF!</definedName>
    <definedName name="ставка_06_2_6" localSheetId="10">#REF!</definedName>
    <definedName name="ставка_06_2_6" localSheetId="8">#REF!</definedName>
    <definedName name="ставка_06_2_6" localSheetId="12">#REF!</definedName>
    <definedName name="ставка_06_2_6" localSheetId="11">#REF!</definedName>
    <definedName name="ставка_06_2_6" localSheetId="2">#REF!</definedName>
    <definedName name="ставка_06_2_6" localSheetId="9">#REF!</definedName>
    <definedName name="ставка_06_2_6" localSheetId="6">#REF!</definedName>
    <definedName name="ставка_06_2_6" localSheetId="5">#REF!</definedName>
    <definedName name="ставка_06_2_6" localSheetId="7">#REF!</definedName>
    <definedName name="ставка_06_2_6" localSheetId="3">#REF!</definedName>
    <definedName name="ставка_06_2_6" localSheetId="4">#REF!</definedName>
    <definedName name="ставка_06_2_6" localSheetId="1">#REF!</definedName>
    <definedName name="ставка_06_2_6">#REF!</definedName>
    <definedName name="ставка_06_2_7" localSheetId="14">#REF!</definedName>
    <definedName name="ставка_06_2_7" localSheetId="0">#REF!</definedName>
    <definedName name="ставка_06_2_7" localSheetId="13">#REF!</definedName>
    <definedName name="ставка_06_2_7" localSheetId="10">#REF!</definedName>
    <definedName name="ставка_06_2_7" localSheetId="8">#REF!</definedName>
    <definedName name="ставка_06_2_7" localSheetId="12">#REF!</definedName>
    <definedName name="ставка_06_2_7" localSheetId="11">#REF!</definedName>
    <definedName name="ставка_06_2_7" localSheetId="2">#REF!</definedName>
    <definedName name="ставка_06_2_7" localSheetId="9">#REF!</definedName>
    <definedName name="ставка_06_2_7" localSheetId="6">#REF!</definedName>
    <definedName name="ставка_06_2_7" localSheetId="5">#REF!</definedName>
    <definedName name="ставка_06_2_7" localSheetId="7">#REF!</definedName>
    <definedName name="ставка_06_2_7" localSheetId="3">#REF!</definedName>
    <definedName name="ставка_06_2_7" localSheetId="4">#REF!</definedName>
    <definedName name="ставка_06_2_7" localSheetId="1">#REF!</definedName>
    <definedName name="ставка_06_2_7">#REF!</definedName>
    <definedName name="ставка_06_2_8" localSheetId="14">#REF!</definedName>
    <definedName name="ставка_06_2_8" localSheetId="0">#REF!</definedName>
    <definedName name="ставка_06_2_8" localSheetId="13">#REF!</definedName>
    <definedName name="ставка_06_2_8" localSheetId="10">#REF!</definedName>
    <definedName name="ставка_06_2_8" localSheetId="8">#REF!</definedName>
    <definedName name="ставка_06_2_8" localSheetId="12">#REF!</definedName>
    <definedName name="ставка_06_2_8" localSheetId="11">#REF!</definedName>
    <definedName name="ставка_06_2_8" localSheetId="2">#REF!</definedName>
    <definedName name="ставка_06_2_8" localSheetId="9">#REF!</definedName>
    <definedName name="ставка_06_2_8" localSheetId="6">#REF!</definedName>
    <definedName name="ставка_06_2_8" localSheetId="5">#REF!</definedName>
    <definedName name="ставка_06_2_8" localSheetId="7">#REF!</definedName>
    <definedName name="ставка_06_2_8" localSheetId="3">#REF!</definedName>
    <definedName name="ставка_06_2_8" localSheetId="4">#REF!</definedName>
    <definedName name="ставка_06_2_8" localSheetId="1">#REF!</definedName>
    <definedName name="ставка_06_2_8">#REF!</definedName>
    <definedName name="ставка_06_2_9" localSheetId="14">#REF!</definedName>
    <definedName name="ставка_06_2_9" localSheetId="0">#REF!</definedName>
    <definedName name="ставка_06_2_9" localSheetId="13">#REF!</definedName>
    <definedName name="ставка_06_2_9" localSheetId="10">#REF!</definedName>
    <definedName name="ставка_06_2_9" localSheetId="8">#REF!</definedName>
    <definedName name="ставка_06_2_9" localSheetId="12">#REF!</definedName>
    <definedName name="ставка_06_2_9" localSheetId="11">#REF!</definedName>
    <definedName name="ставка_06_2_9" localSheetId="2">#REF!</definedName>
    <definedName name="ставка_06_2_9" localSheetId="9">#REF!</definedName>
    <definedName name="ставка_06_2_9" localSheetId="6">#REF!</definedName>
    <definedName name="ставка_06_2_9" localSheetId="5">#REF!</definedName>
    <definedName name="ставка_06_2_9" localSheetId="7">#REF!</definedName>
    <definedName name="ставка_06_2_9" localSheetId="3">#REF!</definedName>
    <definedName name="ставка_06_2_9" localSheetId="4">#REF!</definedName>
    <definedName name="ставка_06_2_9" localSheetId="1">#REF!</definedName>
    <definedName name="ставка_06_2_9">#REF!</definedName>
    <definedName name="ставка_06_3_1" localSheetId="14">#REF!</definedName>
    <definedName name="ставка_06_3_1" localSheetId="0">#REF!</definedName>
    <definedName name="ставка_06_3_1" localSheetId="13">#REF!</definedName>
    <definedName name="ставка_06_3_1" localSheetId="10">#REF!</definedName>
    <definedName name="ставка_06_3_1" localSheetId="8">#REF!</definedName>
    <definedName name="ставка_06_3_1" localSheetId="12">#REF!</definedName>
    <definedName name="ставка_06_3_1" localSheetId="11">#REF!</definedName>
    <definedName name="ставка_06_3_1" localSheetId="2">#REF!</definedName>
    <definedName name="ставка_06_3_1" localSheetId="9">#REF!</definedName>
    <definedName name="ставка_06_3_1" localSheetId="6">#REF!</definedName>
    <definedName name="ставка_06_3_1" localSheetId="5">#REF!</definedName>
    <definedName name="ставка_06_3_1" localSheetId="7">#REF!</definedName>
    <definedName name="ставка_06_3_1" localSheetId="3">#REF!</definedName>
    <definedName name="ставка_06_3_1" localSheetId="4">#REF!</definedName>
    <definedName name="ставка_06_3_1" localSheetId="1">#REF!</definedName>
    <definedName name="ставка_06_3_1">#REF!</definedName>
    <definedName name="ставка_06_3_10" localSheetId="14">#REF!</definedName>
    <definedName name="ставка_06_3_10" localSheetId="0">#REF!</definedName>
    <definedName name="ставка_06_3_10" localSheetId="13">#REF!</definedName>
    <definedName name="ставка_06_3_10" localSheetId="10">#REF!</definedName>
    <definedName name="ставка_06_3_10" localSheetId="8">#REF!</definedName>
    <definedName name="ставка_06_3_10" localSheetId="12">#REF!</definedName>
    <definedName name="ставка_06_3_10" localSheetId="11">#REF!</definedName>
    <definedName name="ставка_06_3_10" localSheetId="2">#REF!</definedName>
    <definedName name="ставка_06_3_10" localSheetId="9">#REF!</definedName>
    <definedName name="ставка_06_3_10" localSheetId="6">#REF!</definedName>
    <definedName name="ставка_06_3_10" localSheetId="5">#REF!</definedName>
    <definedName name="ставка_06_3_10" localSheetId="7">#REF!</definedName>
    <definedName name="ставка_06_3_10" localSheetId="3">#REF!</definedName>
    <definedName name="ставка_06_3_10" localSheetId="4">#REF!</definedName>
    <definedName name="ставка_06_3_10" localSheetId="1">#REF!</definedName>
    <definedName name="ставка_06_3_10">#REF!</definedName>
    <definedName name="ставка_06_3_2" localSheetId="14">#REF!</definedName>
    <definedName name="ставка_06_3_2" localSheetId="0">#REF!</definedName>
    <definedName name="ставка_06_3_2" localSheetId="13">#REF!</definedName>
    <definedName name="ставка_06_3_2" localSheetId="10">#REF!</definedName>
    <definedName name="ставка_06_3_2" localSheetId="8">#REF!</definedName>
    <definedName name="ставка_06_3_2" localSheetId="12">#REF!</definedName>
    <definedName name="ставка_06_3_2" localSheetId="11">#REF!</definedName>
    <definedName name="ставка_06_3_2" localSheetId="2">#REF!</definedName>
    <definedName name="ставка_06_3_2" localSheetId="9">#REF!</definedName>
    <definedName name="ставка_06_3_2" localSheetId="6">#REF!</definedName>
    <definedName name="ставка_06_3_2" localSheetId="5">#REF!</definedName>
    <definedName name="ставка_06_3_2" localSheetId="7">#REF!</definedName>
    <definedName name="ставка_06_3_2" localSheetId="3">#REF!</definedName>
    <definedName name="ставка_06_3_2" localSheetId="4">#REF!</definedName>
    <definedName name="ставка_06_3_2" localSheetId="1">#REF!</definedName>
    <definedName name="ставка_06_3_2">#REF!</definedName>
    <definedName name="ставка_06_3_3" localSheetId="14">#REF!</definedName>
    <definedName name="ставка_06_3_3" localSheetId="0">#REF!</definedName>
    <definedName name="ставка_06_3_3" localSheetId="13">#REF!</definedName>
    <definedName name="ставка_06_3_3" localSheetId="10">#REF!</definedName>
    <definedName name="ставка_06_3_3" localSheetId="8">#REF!</definedName>
    <definedName name="ставка_06_3_3" localSheetId="12">#REF!</definedName>
    <definedName name="ставка_06_3_3" localSheetId="11">#REF!</definedName>
    <definedName name="ставка_06_3_3" localSheetId="2">#REF!</definedName>
    <definedName name="ставка_06_3_3" localSheetId="9">#REF!</definedName>
    <definedName name="ставка_06_3_3" localSheetId="6">#REF!</definedName>
    <definedName name="ставка_06_3_3" localSheetId="5">#REF!</definedName>
    <definedName name="ставка_06_3_3" localSheetId="7">#REF!</definedName>
    <definedName name="ставка_06_3_3" localSheetId="3">#REF!</definedName>
    <definedName name="ставка_06_3_3" localSheetId="4">#REF!</definedName>
    <definedName name="ставка_06_3_3" localSheetId="1">#REF!</definedName>
    <definedName name="ставка_06_3_3">#REF!</definedName>
    <definedName name="ставка_06_3_4" localSheetId="14">#REF!</definedName>
    <definedName name="ставка_06_3_4" localSheetId="0">#REF!</definedName>
    <definedName name="ставка_06_3_4" localSheetId="13">#REF!</definedName>
    <definedName name="ставка_06_3_4" localSheetId="10">#REF!</definedName>
    <definedName name="ставка_06_3_4" localSheetId="8">#REF!</definedName>
    <definedName name="ставка_06_3_4" localSheetId="12">#REF!</definedName>
    <definedName name="ставка_06_3_4" localSheetId="11">#REF!</definedName>
    <definedName name="ставка_06_3_4" localSheetId="2">#REF!</definedName>
    <definedName name="ставка_06_3_4" localSheetId="9">#REF!</definedName>
    <definedName name="ставка_06_3_4" localSheetId="6">#REF!</definedName>
    <definedName name="ставка_06_3_4" localSheetId="5">#REF!</definedName>
    <definedName name="ставка_06_3_4" localSheetId="7">#REF!</definedName>
    <definedName name="ставка_06_3_4" localSheetId="3">#REF!</definedName>
    <definedName name="ставка_06_3_4" localSheetId="4">#REF!</definedName>
    <definedName name="ставка_06_3_4" localSheetId="1">#REF!</definedName>
    <definedName name="ставка_06_3_4">#REF!</definedName>
    <definedName name="ставка_06_3_5" localSheetId="14">#REF!</definedName>
    <definedName name="ставка_06_3_5" localSheetId="0">#REF!</definedName>
    <definedName name="ставка_06_3_5" localSheetId="13">#REF!</definedName>
    <definedName name="ставка_06_3_5" localSheetId="10">#REF!</definedName>
    <definedName name="ставка_06_3_5" localSheetId="8">#REF!</definedName>
    <definedName name="ставка_06_3_5" localSheetId="12">#REF!</definedName>
    <definedName name="ставка_06_3_5" localSheetId="11">#REF!</definedName>
    <definedName name="ставка_06_3_5" localSheetId="2">#REF!</definedName>
    <definedName name="ставка_06_3_5" localSheetId="9">#REF!</definedName>
    <definedName name="ставка_06_3_5" localSheetId="6">#REF!</definedName>
    <definedName name="ставка_06_3_5" localSheetId="5">#REF!</definedName>
    <definedName name="ставка_06_3_5" localSheetId="7">#REF!</definedName>
    <definedName name="ставка_06_3_5" localSheetId="3">#REF!</definedName>
    <definedName name="ставка_06_3_5" localSheetId="4">#REF!</definedName>
    <definedName name="ставка_06_3_5" localSheetId="1">#REF!</definedName>
    <definedName name="ставка_06_3_5">#REF!</definedName>
    <definedName name="ставка_06_3_6" localSheetId="14">#REF!</definedName>
    <definedName name="ставка_06_3_6" localSheetId="0">#REF!</definedName>
    <definedName name="ставка_06_3_6" localSheetId="13">#REF!</definedName>
    <definedName name="ставка_06_3_6" localSheetId="10">#REF!</definedName>
    <definedName name="ставка_06_3_6" localSheetId="8">#REF!</definedName>
    <definedName name="ставка_06_3_6" localSheetId="12">#REF!</definedName>
    <definedName name="ставка_06_3_6" localSheetId="11">#REF!</definedName>
    <definedName name="ставка_06_3_6" localSheetId="2">#REF!</definedName>
    <definedName name="ставка_06_3_6" localSheetId="9">#REF!</definedName>
    <definedName name="ставка_06_3_6" localSheetId="6">#REF!</definedName>
    <definedName name="ставка_06_3_6" localSheetId="5">#REF!</definedName>
    <definedName name="ставка_06_3_6" localSheetId="7">#REF!</definedName>
    <definedName name="ставка_06_3_6" localSheetId="3">#REF!</definedName>
    <definedName name="ставка_06_3_6" localSheetId="4">#REF!</definedName>
    <definedName name="ставка_06_3_6" localSheetId="1">#REF!</definedName>
    <definedName name="ставка_06_3_6">#REF!</definedName>
    <definedName name="ставка_06_3_7" localSheetId="14">#REF!</definedName>
    <definedName name="ставка_06_3_7" localSheetId="0">#REF!</definedName>
    <definedName name="ставка_06_3_7" localSheetId="13">#REF!</definedName>
    <definedName name="ставка_06_3_7" localSheetId="10">#REF!</definedName>
    <definedName name="ставка_06_3_7" localSheetId="8">#REF!</definedName>
    <definedName name="ставка_06_3_7" localSheetId="12">#REF!</definedName>
    <definedName name="ставка_06_3_7" localSheetId="11">#REF!</definedName>
    <definedName name="ставка_06_3_7" localSheetId="2">#REF!</definedName>
    <definedName name="ставка_06_3_7" localSheetId="9">#REF!</definedName>
    <definedName name="ставка_06_3_7" localSheetId="6">#REF!</definedName>
    <definedName name="ставка_06_3_7" localSheetId="5">#REF!</definedName>
    <definedName name="ставка_06_3_7" localSheetId="7">#REF!</definedName>
    <definedName name="ставка_06_3_7" localSheetId="3">#REF!</definedName>
    <definedName name="ставка_06_3_7" localSheetId="4">#REF!</definedName>
    <definedName name="ставка_06_3_7" localSheetId="1">#REF!</definedName>
    <definedName name="ставка_06_3_7">#REF!</definedName>
    <definedName name="ставка_06_3_8" localSheetId="14">#REF!</definedName>
    <definedName name="ставка_06_3_8" localSheetId="0">#REF!</definedName>
    <definedName name="ставка_06_3_8" localSheetId="13">#REF!</definedName>
    <definedName name="ставка_06_3_8" localSheetId="10">#REF!</definedName>
    <definedName name="ставка_06_3_8" localSheetId="8">#REF!</definedName>
    <definedName name="ставка_06_3_8" localSheetId="12">#REF!</definedName>
    <definedName name="ставка_06_3_8" localSheetId="11">#REF!</definedName>
    <definedName name="ставка_06_3_8" localSheetId="2">#REF!</definedName>
    <definedName name="ставка_06_3_8" localSheetId="9">#REF!</definedName>
    <definedName name="ставка_06_3_8" localSheetId="6">#REF!</definedName>
    <definedName name="ставка_06_3_8" localSheetId="5">#REF!</definedName>
    <definedName name="ставка_06_3_8" localSheetId="7">#REF!</definedName>
    <definedName name="ставка_06_3_8" localSheetId="3">#REF!</definedName>
    <definedName name="ставка_06_3_8" localSheetId="4">#REF!</definedName>
    <definedName name="ставка_06_3_8" localSheetId="1">#REF!</definedName>
    <definedName name="ставка_06_3_8">#REF!</definedName>
    <definedName name="ставка_06_3_9" localSheetId="14">#REF!</definedName>
    <definedName name="ставка_06_3_9" localSheetId="0">#REF!</definedName>
    <definedName name="ставка_06_3_9" localSheetId="13">#REF!</definedName>
    <definedName name="ставка_06_3_9" localSheetId="10">#REF!</definedName>
    <definedName name="ставка_06_3_9" localSheetId="8">#REF!</definedName>
    <definedName name="ставка_06_3_9" localSheetId="12">#REF!</definedName>
    <definedName name="ставка_06_3_9" localSheetId="11">#REF!</definedName>
    <definedName name="ставка_06_3_9" localSheetId="2">#REF!</definedName>
    <definedName name="ставка_06_3_9" localSheetId="9">#REF!</definedName>
    <definedName name="ставка_06_3_9" localSheetId="6">#REF!</definedName>
    <definedName name="ставка_06_3_9" localSheetId="5">#REF!</definedName>
    <definedName name="ставка_06_3_9" localSheetId="7">#REF!</definedName>
    <definedName name="ставка_06_3_9" localSheetId="3">#REF!</definedName>
    <definedName name="ставка_06_3_9" localSheetId="4">#REF!</definedName>
    <definedName name="ставка_06_3_9" localSheetId="1">#REF!</definedName>
    <definedName name="ставка_06_3_9">#REF!</definedName>
    <definedName name="ставка_07_2_1" localSheetId="14">#REF!</definedName>
    <definedName name="ставка_07_2_1" localSheetId="0">#REF!</definedName>
    <definedName name="ставка_07_2_1" localSheetId="13">#REF!</definedName>
    <definedName name="ставка_07_2_1" localSheetId="10">#REF!</definedName>
    <definedName name="ставка_07_2_1" localSheetId="8">#REF!</definedName>
    <definedName name="ставка_07_2_1" localSheetId="12">#REF!</definedName>
    <definedName name="ставка_07_2_1" localSheetId="11">#REF!</definedName>
    <definedName name="ставка_07_2_1" localSheetId="2">#REF!</definedName>
    <definedName name="ставка_07_2_1" localSheetId="9">#REF!</definedName>
    <definedName name="ставка_07_2_1" localSheetId="6">#REF!</definedName>
    <definedName name="ставка_07_2_1" localSheetId="5">#REF!</definedName>
    <definedName name="ставка_07_2_1" localSheetId="7">#REF!</definedName>
    <definedName name="ставка_07_2_1" localSheetId="3">#REF!</definedName>
    <definedName name="ставка_07_2_1" localSheetId="4">#REF!</definedName>
    <definedName name="ставка_07_2_1" localSheetId="1">#REF!</definedName>
    <definedName name="ставка_07_2_1">#REF!</definedName>
    <definedName name="ставка_07_2_10" localSheetId="14">#REF!</definedName>
    <definedName name="ставка_07_2_10" localSheetId="0">#REF!</definedName>
    <definedName name="ставка_07_2_10" localSheetId="13">#REF!</definedName>
    <definedName name="ставка_07_2_10" localSheetId="10">#REF!</definedName>
    <definedName name="ставка_07_2_10" localSheetId="8">#REF!</definedName>
    <definedName name="ставка_07_2_10" localSheetId="12">#REF!</definedName>
    <definedName name="ставка_07_2_10" localSheetId="11">#REF!</definedName>
    <definedName name="ставка_07_2_10" localSheetId="2">#REF!</definedName>
    <definedName name="ставка_07_2_10" localSheetId="9">#REF!</definedName>
    <definedName name="ставка_07_2_10" localSheetId="6">#REF!</definedName>
    <definedName name="ставка_07_2_10" localSheetId="5">#REF!</definedName>
    <definedName name="ставка_07_2_10" localSheetId="7">#REF!</definedName>
    <definedName name="ставка_07_2_10" localSheetId="3">#REF!</definedName>
    <definedName name="ставка_07_2_10" localSheetId="4">#REF!</definedName>
    <definedName name="ставка_07_2_10" localSheetId="1">#REF!</definedName>
    <definedName name="ставка_07_2_10">#REF!</definedName>
    <definedName name="ставка_07_2_2" localSheetId="14">#REF!</definedName>
    <definedName name="ставка_07_2_2" localSheetId="0">#REF!</definedName>
    <definedName name="ставка_07_2_2" localSheetId="13">#REF!</definedName>
    <definedName name="ставка_07_2_2" localSheetId="10">#REF!</definedName>
    <definedName name="ставка_07_2_2" localSheetId="8">#REF!</definedName>
    <definedName name="ставка_07_2_2" localSheetId="12">#REF!</definedName>
    <definedName name="ставка_07_2_2" localSheetId="11">#REF!</definedName>
    <definedName name="ставка_07_2_2" localSheetId="2">#REF!</definedName>
    <definedName name="ставка_07_2_2" localSheetId="9">#REF!</definedName>
    <definedName name="ставка_07_2_2" localSheetId="6">#REF!</definedName>
    <definedName name="ставка_07_2_2" localSheetId="5">#REF!</definedName>
    <definedName name="ставка_07_2_2" localSheetId="7">#REF!</definedName>
    <definedName name="ставка_07_2_2" localSheetId="3">#REF!</definedName>
    <definedName name="ставка_07_2_2" localSheetId="4">#REF!</definedName>
    <definedName name="ставка_07_2_2" localSheetId="1">#REF!</definedName>
    <definedName name="ставка_07_2_2">#REF!</definedName>
    <definedName name="ставка_07_2_3" localSheetId="14">#REF!</definedName>
    <definedName name="ставка_07_2_3" localSheetId="0">#REF!</definedName>
    <definedName name="ставка_07_2_3" localSheetId="13">#REF!</definedName>
    <definedName name="ставка_07_2_3" localSheetId="10">#REF!</definedName>
    <definedName name="ставка_07_2_3" localSheetId="8">#REF!</definedName>
    <definedName name="ставка_07_2_3" localSheetId="12">#REF!</definedName>
    <definedName name="ставка_07_2_3" localSheetId="11">#REF!</definedName>
    <definedName name="ставка_07_2_3" localSheetId="2">#REF!</definedName>
    <definedName name="ставка_07_2_3" localSheetId="9">#REF!</definedName>
    <definedName name="ставка_07_2_3" localSheetId="6">#REF!</definedName>
    <definedName name="ставка_07_2_3" localSheetId="5">#REF!</definedName>
    <definedName name="ставка_07_2_3" localSheetId="7">#REF!</definedName>
    <definedName name="ставка_07_2_3" localSheetId="3">#REF!</definedName>
    <definedName name="ставка_07_2_3" localSheetId="4">#REF!</definedName>
    <definedName name="ставка_07_2_3" localSheetId="1">#REF!</definedName>
    <definedName name="ставка_07_2_3">#REF!</definedName>
    <definedName name="ставка_07_2_4" localSheetId="14">#REF!</definedName>
    <definedName name="ставка_07_2_4" localSheetId="0">#REF!</definedName>
    <definedName name="ставка_07_2_4" localSheetId="13">#REF!</definedName>
    <definedName name="ставка_07_2_4" localSheetId="10">#REF!</definedName>
    <definedName name="ставка_07_2_4" localSheetId="8">#REF!</definedName>
    <definedName name="ставка_07_2_4" localSheetId="12">#REF!</definedName>
    <definedName name="ставка_07_2_4" localSheetId="11">#REF!</definedName>
    <definedName name="ставка_07_2_4" localSheetId="2">#REF!</definedName>
    <definedName name="ставка_07_2_4" localSheetId="9">#REF!</definedName>
    <definedName name="ставка_07_2_4" localSheetId="6">#REF!</definedName>
    <definedName name="ставка_07_2_4" localSheetId="5">#REF!</definedName>
    <definedName name="ставка_07_2_4" localSheetId="7">#REF!</definedName>
    <definedName name="ставка_07_2_4" localSheetId="3">#REF!</definedName>
    <definedName name="ставка_07_2_4" localSheetId="4">#REF!</definedName>
    <definedName name="ставка_07_2_4" localSheetId="1">#REF!</definedName>
    <definedName name="ставка_07_2_4">#REF!</definedName>
    <definedName name="ставка_07_2_5" localSheetId="14">#REF!</definedName>
    <definedName name="ставка_07_2_5" localSheetId="0">#REF!</definedName>
    <definedName name="ставка_07_2_5" localSheetId="13">#REF!</definedName>
    <definedName name="ставка_07_2_5" localSheetId="10">#REF!</definedName>
    <definedName name="ставка_07_2_5" localSheetId="8">#REF!</definedName>
    <definedName name="ставка_07_2_5" localSheetId="12">#REF!</definedName>
    <definedName name="ставка_07_2_5" localSheetId="11">#REF!</definedName>
    <definedName name="ставка_07_2_5" localSheetId="2">#REF!</definedName>
    <definedName name="ставка_07_2_5" localSheetId="9">#REF!</definedName>
    <definedName name="ставка_07_2_5" localSheetId="6">#REF!</definedName>
    <definedName name="ставка_07_2_5" localSheetId="5">#REF!</definedName>
    <definedName name="ставка_07_2_5" localSheetId="7">#REF!</definedName>
    <definedName name="ставка_07_2_5" localSheetId="3">#REF!</definedName>
    <definedName name="ставка_07_2_5" localSheetId="4">#REF!</definedName>
    <definedName name="ставка_07_2_5" localSheetId="1">#REF!</definedName>
    <definedName name="ставка_07_2_5">#REF!</definedName>
    <definedName name="ставка_07_2_6" localSheetId="14">#REF!</definedName>
    <definedName name="ставка_07_2_6" localSheetId="0">#REF!</definedName>
    <definedName name="ставка_07_2_6" localSheetId="13">#REF!</definedName>
    <definedName name="ставка_07_2_6" localSheetId="10">#REF!</definedName>
    <definedName name="ставка_07_2_6" localSheetId="8">#REF!</definedName>
    <definedName name="ставка_07_2_6" localSheetId="12">#REF!</definedName>
    <definedName name="ставка_07_2_6" localSheetId="11">#REF!</definedName>
    <definedName name="ставка_07_2_6" localSheetId="2">#REF!</definedName>
    <definedName name="ставка_07_2_6" localSheetId="9">#REF!</definedName>
    <definedName name="ставка_07_2_6" localSheetId="6">#REF!</definedName>
    <definedName name="ставка_07_2_6" localSheetId="5">#REF!</definedName>
    <definedName name="ставка_07_2_6" localSheetId="7">#REF!</definedName>
    <definedName name="ставка_07_2_6" localSheetId="3">#REF!</definedName>
    <definedName name="ставка_07_2_6" localSheetId="4">#REF!</definedName>
    <definedName name="ставка_07_2_6" localSheetId="1">#REF!</definedName>
    <definedName name="ставка_07_2_6">#REF!</definedName>
    <definedName name="ставка_07_2_7" localSheetId="14">#REF!</definedName>
    <definedName name="ставка_07_2_7" localSheetId="0">#REF!</definedName>
    <definedName name="ставка_07_2_7" localSheetId="13">#REF!</definedName>
    <definedName name="ставка_07_2_7" localSheetId="10">#REF!</definedName>
    <definedName name="ставка_07_2_7" localSheetId="8">#REF!</definedName>
    <definedName name="ставка_07_2_7" localSheetId="12">#REF!</definedName>
    <definedName name="ставка_07_2_7" localSheetId="11">#REF!</definedName>
    <definedName name="ставка_07_2_7" localSheetId="2">#REF!</definedName>
    <definedName name="ставка_07_2_7" localSheetId="9">#REF!</definedName>
    <definedName name="ставка_07_2_7" localSheetId="6">#REF!</definedName>
    <definedName name="ставка_07_2_7" localSheetId="5">#REF!</definedName>
    <definedName name="ставка_07_2_7" localSheetId="7">#REF!</definedName>
    <definedName name="ставка_07_2_7" localSheetId="3">#REF!</definedName>
    <definedName name="ставка_07_2_7" localSheetId="4">#REF!</definedName>
    <definedName name="ставка_07_2_7" localSheetId="1">#REF!</definedName>
    <definedName name="ставка_07_2_7">#REF!</definedName>
    <definedName name="ставка_07_2_8" localSheetId="14">#REF!</definedName>
    <definedName name="ставка_07_2_8" localSheetId="0">#REF!</definedName>
    <definedName name="ставка_07_2_8" localSheetId="13">#REF!</definedName>
    <definedName name="ставка_07_2_8" localSheetId="10">#REF!</definedName>
    <definedName name="ставка_07_2_8" localSheetId="8">#REF!</definedName>
    <definedName name="ставка_07_2_8" localSheetId="12">#REF!</definedName>
    <definedName name="ставка_07_2_8" localSheetId="11">#REF!</definedName>
    <definedName name="ставка_07_2_8" localSheetId="2">#REF!</definedName>
    <definedName name="ставка_07_2_8" localSheetId="9">#REF!</definedName>
    <definedName name="ставка_07_2_8" localSheetId="6">#REF!</definedName>
    <definedName name="ставка_07_2_8" localSheetId="5">#REF!</definedName>
    <definedName name="ставка_07_2_8" localSheetId="7">#REF!</definedName>
    <definedName name="ставка_07_2_8" localSheetId="3">#REF!</definedName>
    <definedName name="ставка_07_2_8" localSheetId="4">#REF!</definedName>
    <definedName name="ставка_07_2_8" localSheetId="1">#REF!</definedName>
    <definedName name="ставка_07_2_8">#REF!</definedName>
    <definedName name="ставка_07_2_9" localSheetId="14">#REF!</definedName>
    <definedName name="ставка_07_2_9" localSheetId="0">#REF!</definedName>
    <definedName name="ставка_07_2_9" localSheetId="13">#REF!</definedName>
    <definedName name="ставка_07_2_9" localSheetId="10">#REF!</definedName>
    <definedName name="ставка_07_2_9" localSheetId="8">#REF!</definedName>
    <definedName name="ставка_07_2_9" localSheetId="12">#REF!</definedName>
    <definedName name="ставка_07_2_9" localSheetId="11">#REF!</definedName>
    <definedName name="ставка_07_2_9" localSheetId="2">#REF!</definedName>
    <definedName name="ставка_07_2_9" localSheetId="9">#REF!</definedName>
    <definedName name="ставка_07_2_9" localSheetId="6">#REF!</definedName>
    <definedName name="ставка_07_2_9" localSheetId="5">#REF!</definedName>
    <definedName name="ставка_07_2_9" localSheetId="7">#REF!</definedName>
    <definedName name="ставка_07_2_9" localSheetId="3">#REF!</definedName>
    <definedName name="ставка_07_2_9" localSheetId="4">#REF!</definedName>
    <definedName name="ставка_07_2_9" localSheetId="1">#REF!</definedName>
    <definedName name="ставка_07_2_9">#REF!</definedName>
    <definedName name="ставка_07_3_1" localSheetId="14">#REF!</definedName>
    <definedName name="ставка_07_3_1" localSheetId="0">#REF!</definedName>
    <definedName name="ставка_07_3_1" localSheetId="13">#REF!</definedName>
    <definedName name="ставка_07_3_1" localSheetId="10">#REF!</definedName>
    <definedName name="ставка_07_3_1" localSheetId="8">#REF!</definedName>
    <definedName name="ставка_07_3_1" localSheetId="12">#REF!</definedName>
    <definedName name="ставка_07_3_1" localSheetId="11">#REF!</definedName>
    <definedName name="ставка_07_3_1" localSheetId="2">#REF!</definedName>
    <definedName name="ставка_07_3_1" localSheetId="9">#REF!</definedName>
    <definedName name="ставка_07_3_1" localSheetId="6">#REF!</definedName>
    <definedName name="ставка_07_3_1" localSheetId="5">#REF!</definedName>
    <definedName name="ставка_07_3_1" localSheetId="7">#REF!</definedName>
    <definedName name="ставка_07_3_1" localSheetId="3">#REF!</definedName>
    <definedName name="ставка_07_3_1" localSheetId="4">#REF!</definedName>
    <definedName name="ставка_07_3_1" localSheetId="1">#REF!</definedName>
    <definedName name="ставка_07_3_1">#REF!</definedName>
    <definedName name="ставка_07_3_10" localSheetId="14">#REF!</definedName>
    <definedName name="ставка_07_3_10" localSheetId="0">#REF!</definedName>
    <definedName name="ставка_07_3_10" localSheetId="13">#REF!</definedName>
    <definedName name="ставка_07_3_10" localSheetId="10">#REF!</definedName>
    <definedName name="ставка_07_3_10" localSheetId="8">#REF!</definedName>
    <definedName name="ставка_07_3_10" localSheetId="12">#REF!</definedName>
    <definedName name="ставка_07_3_10" localSheetId="11">#REF!</definedName>
    <definedName name="ставка_07_3_10" localSheetId="2">#REF!</definedName>
    <definedName name="ставка_07_3_10" localSheetId="9">#REF!</definedName>
    <definedName name="ставка_07_3_10" localSheetId="6">#REF!</definedName>
    <definedName name="ставка_07_3_10" localSheetId="5">#REF!</definedName>
    <definedName name="ставка_07_3_10" localSheetId="7">#REF!</definedName>
    <definedName name="ставка_07_3_10" localSheetId="3">#REF!</definedName>
    <definedName name="ставка_07_3_10" localSheetId="4">#REF!</definedName>
    <definedName name="ставка_07_3_10" localSheetId="1">#REF!</definedName>
    <definedName name="ставка_07_3_10">#REF!</definedName>
    <definedName name="ставка_07_3_2" localSheetId="14">#REF!</definedName>
    <definedName name="ставка_07_3_2" localSheetId="0">#REF!</definedName>
    <definedName name="ставка_07_3_2" localSheetId="13">#REF!</definedName>
    <definedName name="ставка_07_3_2" localSheetId="10">#REF!</definedName>
    <definedName name="ставка_07_3_2" localSheetId="8">#REF!</definedName>
    <definedName name="ставка_07_3_2" localSheetId="12">#REF!</definedName>
    <definedName name="ставка_07_3_2" localSheetId="11">#REF!</definedName>
    <definedName name="ставка_07_3_2" localSheetId="2">#REF!</definedName>
    <definedName name="ставка_07_3_2" localSheetId="9">#REF!</definedName>
    <definedName name="ставка_07_3_2" localSheetId="6">#REF!</definedName>
    <definedName name="ставка_07_3_2" localSheetId="5">#REF!</definedName>
    <definedName name="ставка_07_3_2" localSheetId="7">#REF!</definedName>
    <definedName name="ставка_07_3_2" localSheetId="3">#REF!</definedName>
    <definedName name="ставка_07_3_2" localSheetId="4">#REF!</definedName>
    <definedName name="ставка_07_3_2" localSheetId="1">#REF!</definedName>
    <definedName name="ставка_07_3_2">#REF!</definedName>
    <definedName name="ставка_07_3_3" localSheetId="14">#REF!</definedName>
    <definedName name="ставка_07_3_3" localSheetId="0">#REF!</definedName>
    <definedName name="ставка_07_3_3" localSheetId="13">#REF!</definedName>
    <definedName name="ставка_07_3_3" localSheetId="10">#REF!</definedName>
    <definedName name="ставка_07_3_3" localSheetId="8">#REF!</definedName>
    <definedName name="ставка_07_3_3" localSheetId="12">#REF!</definedName>
    <definedName name="ставка_07_3_3" localSheetId="11">#REF!</definedName>
    <definedName name="ставка_07_3_3" localSheetId="2">#REF!</definedName>
    <definedName name="ставка_07_3_3" localSheetId="9">#REF!</definedName>
    <definedName name="ставка_07_3_3" localSheetId="6">#REF!</definedName>
    <definedName name="ставка_07_3_3" localSheetId="5">#REF!</definedName>
    <definedName name="ставка_07_3_3" localSheetId="7">#REF!</definedName>
    <definedName name="ставка_07_3_3" localSheetId="3">#REF!</definedName>
    <definedName name="ставка_07_3_3" localSheetId="4">#REF!</definedName>
    <definedName name="ставка_07_3_3" localSheetId="1">#REF!</definedName>
    <definedName name="ставка_07_3_3">#REF!</definedName>
    <definedName name="ставка_07_3_4" localSheetId="14">#REF!</definedName>
    <definedName name="ставка_07_3_4" localSheetId="0">#REF!</definedName>
    <definedName name="ставка_07_3_4" localSheetId="13">#REF!</definedName>
    <definedName name="ставка_07_3_4" localSheetId="10">#REF!</definedName>
    <definedName name="ставка_07_3_4" localSheetId="8">#REF!</definedName>
    <definedName name="ставка_07_3_4" localSheetId="12">#REF!</definedName>
    <definedName name="ставка_07_3_4" localSheetId="11">#REF!</definedName>
    <definedName name="ставка_07_3_4" localSheetId="2">#REF!</definedName>
    <definedName name="ставка_07_3_4" localSheetId="9">#REF!</definedName>
    <definedName name="ставка_07_3_4" localSheetId="6">#REF!</definedName>
    <definedName name="ставка_07_3_4" localSheetId="5">#REF!</definedName>
    <definedName name="ставка_07_3_4" localSheetId="7">#REF!</definedName>
    <definedName name="ставка_07_3_4" localSheetId="3">#REF!</definedName>
    <definedName name="ставка_07_3_4" localSheetId="4">#REF!</definedName>
    <definedName name="ставка_07_3_4" localSheetId="1">#REF!</definedName>
    <definedName name="ставка_07_3_4">#REF!</definedName>
    <definedName name="ставка_07_3_5" localSheetId="14">#REF!</definedName>
    <definedName name="ставка_07_3_5" localSheetId="0">#REF!</definedName>
    <definedName name="ставка_07_3_5" localSheetId="13">#REF!</definedName>
    <definedName name="ставка_07_3_5" localSheetId="10">#REF!</definedName>
    <definedName name="ставка_07_3_5" localSheetId="8">#REF!</definedName>
    <definedName name="ставка_07_3_5" localSheetId="12">#REF!</definedName>
    <definedName name="ставка_07_3_5" localSheetId="11">#REF!</definedName>
    <definedName name="ставка_07_3_5" localSheetId="2">#REF!</definedName>
    <definedName name="ставка_07_3_5" localSheetId="9">#REF!</definedName>
    <definedName name="ставка_07_3_5" localSheetId="6">#REF!</definedName>
    <definedName name="ставка_07_3_5" localSheetId="5">#REF!</definedName>
    <definedName name="ставка_07_3_5" localSheetId="7">#REF!</definedName>
    <definedName name="ставка_07_3_5" localSheetId="3">#REF!</definedName>
    <definedName name="ставка_07_3_5" localSheetId="4">#REF!</definedName>
    <definedName name="ставка_07_3_5" localSheetId="1">#REF!</definedName>
    <definedName name="ставка_07_3_5">#REF!</definedName>
    <definedName name="ставка_07_3_6" localSheetId="14">#REF!</definedName>
    <definedName name="ставка_07_3_6" localSheetId="0">#REF!</definedName>
    <definedName name="ставка_07_3_6" localSheetId="13">#REF!</definedName>
    <definedName name="ставка_07_3_6" localSheetId="10">#REF!</definedName>
    <definedName name="ставка_07_3_6" localSheetId="8">#REF!</definedName>
    <definedName name="ставка_07_3_6" localSheetId="12">#REF!</definedName>
    <definedName name="ставка_07_3_6" localSheetId="11">#REF!</definedName>
    <definedName name="ставка_07_3_6" localSheetId="2">#REF!</definedName>
    <definedName name="ставка_07_3_6" localSheetId="9">#REF!</definedName>
    <definedName name="ставка_07_3_6" localSheetId="6">#REF!</definedName>
    <definedName name="ставка_07_3_6" localSheetId="5">#REF!</definedName>
    <definedName name="ставка_07_3_6" localSheetId="7">#REF!</definedName>
    <definedName name="ставка_07_3_6" localSheetId="3">#REF!</definedName>
    <definedName name="ставка_07_3_6" localSheetId="4">#REF!</definedName>
    <definedName name="ставка_07_3_6" localSheetId="1">#REF!</definedName>
    <definedName name="ставка_07_3_6">#REF!</definedName>
    <definedName name="ставка_07_3_7" localSheetId="14">#REF!</definedName>
    <definedName name="ставка_07_3_7" localSheetId="0">#REF!</definedName>
    <definedName name="ставка_07_3_7" localSheetId="13">#REF!</definedName>
    <definedName name="ставка_07_3_7" localSheetId="10">#REF!</definedName>
    <definedName name="ставка_07_3_7" localSheetId="8">#REF!</definedName>
    <definedName name="ставка_07_3_7" localSheetId="12">#REF!</definedName>
    <definedName name="ставка_07_3_7" localSheetId="11">#REF!</definedName>
    <definedName name="ставка_07_3_7" localSheetId="2">#REF!</definedName>
    <definedName name="ставка_07_3_7" localSheetId="9">#REF!</definedName>
    <definedName name="ставка_07_3_7" localSheetId="6">#REF!</definedName>
    <definedName name="ставка_07_3_7" localSheetId="5">#REF!</definedName>
    <definedName name="ставка_07_3_7" localSheetId="7">#REF!</definedName>
    <definedName name="ставка_07_3_7" localSheetId="3">#REF!</definedName>
    <definedName name="ставка_07_3_7" localSheetId="4">#REF!</definedName>
    <definedName name="ставка_07_3_7" localSheetId="1">#REF!</definedName>
    <definedName name="ставка_07_3_7">#REF!</definedName>
    <definedName name="ставка_07_3_8" localSheetId="14">#REF!</definedName>
    <definedName name="ставка_07_3_8" localSheetId="0">#REF!</definedName>
    <definedName name="ставка_07_3_8" localSheetId="13">#REF!</definedName>
    <definedName name="ставка_07_3_8" localSheetId="10">#REF!</definedName>
    <definedName name="ставка_07_3_8" localSheetId="8">#REF!</definedName>
    <definedName name="ставка_07_3_8" localSheetId="12">#REF!</definedName>
    <definedName name="ставка_07_3_8" localSheetId="11">#REF!</definedName>
    <definedName name="ставка_07_3_8" localSheetId="2">#REF!</definedName>
    <definedName name="ставка_07_3_8" localSheetId="9">#REF!</definedName>
    <definedName name="ставка_07_3_8" localSheetId="6">#REF!</definedName>
    <definedName name="ставка_07_3_8" localSheetId="5">#REF!</definedName>
    <definedName name="ставка_07_3_8" localSheetId="7">#REF!</definedName>
    <definedName name="ставка_07_3_8" localSheetId="3">#REF!</definedName>
    <definedName name="ставка_07_3_8" localSheetId="4">#REF!</definedName>
    <definedName name="ставка_07_3_8" localSheetId="1">#REF!</definedName>
    <definedName name="ставка_07_3_8">#REF!</definedName>
    <definedName name="ставка_07_3_9" localSheetId="14">#REF!</definedName>
    <definedName name="ставка_07_3_9" localSheetId="0">#REF!</definedName>
    <definedName name="ставка_07_3_9" localSheetId="13">#REF!</definedName>
    <definedName name="ставка_07_3_9" localSheetId="10">#REF!</definedName>
    <definedName name="ставка_07_3_9" localSheetId="8">#REF!</definedName>
    <definedName name="ставка_07_3_9" localSheetId="12">#REF!</definedName>
    <definedName name="ставка_07_3_9" localSheetId="11">#REF!</definedName>
    <definedName name="ставка_07_3_9" localSheetId="2">#REF!</definedName>
    <definedName name="ставка_07_3_9" localSheetId="9">#REF!</definedName>
    <definedName name="ставка_07_3_9" localSheetId="6">#REF!</definedName>
    <definedName name="ставка_07_3_9" localSheetId="5">#REF!</definedName>
    <definedName name="ставка_07_3_9" localSheetId="7">#REF!</definedName>
    <definedName name="ставка_07_3_9" localSheetId="3">#REF!</definedName>
    <definedName name="ставка_07_3_9" localSheetId="4">#REF!</definedName>
    <definedName name="ставка_07_3_9" localSheetId="1">#REF!</definedName>
    <definedName name="ставка_07_3_9">#REF!</definedName>
    <definedName name="УРГАНЧТУМАН" localSheetId="14">#REF!</definedName>
    <definedName name="УРГАНЧТУМАН" localSheetId="0">#REF!</definedName>
    <definedName name="УРГАНЧТУМАН" localSheetId="13">#REF!</definedName>
    <definedName name="УРГАНЧТУМАН" localSheetId="10">#REF!</definedName>
    <definedName name="УРГАНЧТУМАН" localSheetId="8">#REF!</definedName>
    <definedName name="УРГАНЧТУМАН" localSheetId="12">#REF!</definedName>
    <definedName name="УРГАНЧТУМАН" localSheetId="11">#REF!</definedName>
    <definedName name="УРГАНЧТУМАН" localSheetId="2">#REF!</definedName>
    <definedName name="УРГАНЧТУМАН" localSheetId="9">#REF!</definedName>
    <definedName name="УРГАНЧТУМАН" localSheetId="6">#REF!</definedName>
    <definedName name="УРГАНЧТУМАН" localSheetId="5">#REF!</definedName>
    <definedName name="УРГАНЧТУМАН" localSheetId="7">#REF!</definedName>
    <definedName name="УРГАНЧТУМАН" localSheetId="3">#REF!</definedName>
    <definedName name="УРГАНЧТУМАН" localSheetId="4">#REF!</definedName>
    <definedName name="УРГАНЧТУМАН" localSheetId="1">#REF!</definedName>
    <definedName name="УРГАНЧТУМАН">#REF!</definedName>
    <definedName name="УРГАНЧШАХАР" localSheetId="14">#REF!</definedName>
    <definedName name="УРГАНЧШАХАР" localSheetId="0">#REF!</definedName>
    <definedName name="УРГАНЧШАХАР" localSheetId="13">#REF!</definedName>
    <definedName name="УРГАНЧШАХАР" localSheetId="10">#REF!</definedName>
    <definedName name="УРГАНЧШАХАР" localSheetId="8">#REF!</definedName>
    <definedName name="УРГАНЧШАХАР" localSheetId="12">#REF!</definedName>
    <definedName name="УРГАНЧШАХАР" localSheetId="11">#REF!</definedName>
    <definedName name="УРГАНЧШАХАР" localSheetId="2">#REF!</definedName>
    <definedName name="УРГАНЧШАХАР" localSheetId="9">#REF!</definedName>
    <definedName name="УРГАНЧШАХАР" localSheetId="6">#REF!</definedName>
    <definedName name="УРГАНЧШАХАР" localSheetId="5">#REF!</definedName>
    <definedName name="УРГАНЧШАХАР" localSheetId="7">#REF!</definedName>
    <definedName name="УРГАНЧШАХАР" localSheetId="3">#REF!</definedName>
    <definedName name="УРГАНЧШАХАР" localSheetId="4">#REF!</definedName>
    <definedName name="УРГАНЧШАХАР" localSheetId="1">#REF!</definedName>
    <definedName name="УРГАНЧШАХАР">#REF!</definedName>
    <definedName name="утв1" localSheetId="14">#REF!</definedName>
    <definedName name="утв1" localSheetId="0">#REF!</definedName>
    <definedName name="утв1" localSheetId="13">#REF!</definedName>
    <definedName name="утв1" localSheetId="10">#REF!</definedName>
    <definedName name="утв1" localSheetId="8">#REF!</definedName>
    <definedName name="утв1" localSheetId="12">#REF!</definedName>
    <definedName name="утв1" localSheetId="11">#REF!</definedName>
    <definedName name="утв1" localSheetId="2">#REF!</definedName>
    <definedName name="утв1" localSheetId="9">#REF!</definedName>
    <definedName name="утв1" localSheetId="6">#REF!</definedName>
    <definedName name="утв1" localSheetId="5">#REF!</definedName>
    <definedName name="утв1" localSheetId="7">#REF!</definedName>
    <definedName name="утв1" localSheetId="3">#REF!</definedName>
    <definedName name="утв1" localSheetId="4">#REF!</definedName>
    <definedName name="утв1" localSheetId="1">#REF!</definedName>
    <definedName name="утв1">#REF!</definedName>
    <definedName name="утв2" localSheetId="14">#REF!</definedName>
    <definedName name="утв2" localSheetId="0">#REF!</definedName>
    <definedName name="утв2" localSheetId="13">#REF!</definedName>
    <definedName name="утв2" localSheetId="10">#REF!</definedName>
    <definedName name="утв2" localSheetId="8">#REF!</definedName>
    <definedName name="утв2" localSheetId="12">#REF!</definedName>
    <definedName name="утв2" localSheetId="11">#REF!</definedName>
    <definedName name="утв2" localSheetId="2">#REF!</definedName>
    <definedName name="утв2" localSheetId="9">#REF!</definedName>
    <definedName name="утв2" localSheetId="6">#REF!</definedName>
    <definedName name="утв2" localSheetId="5">#REF!</definedName>
    <definedName name="утв2" localSheetId="7">#REF!</definedName>
    <definedName name="утв2" localSheetId="3">#REF!</definedName>
    <definedName name="утв2" localSheetId="4">#REF!</definedName>
    <definedName name="утв2" localSheetId="1">#REF!</definedName>
    <definedName name="утв2">#REF!</definedName>
    <definedName name="утв3" localSheetId="14">#REF!</definedName>
    <definedName name="утв3" localSheetId="0">#REF!</definedName>
    <definedName name="утв3" localSheetId="13">#REF!</definedName>
    <definedName name="утв3" localSheetId="10">#REF!</definedName>
    <definedName name="утв3" localSheetId="8">#REF!</definedName>
    <definedName name="утв3" localSheetId="12">#REF!</definedName>
    <definedName name="утв3" localSheetId="11">#REF!</definedName>
    <definedName name="утв3" localSheetId="2">#REF!</definedName>
    <definedName name="утв3" localSheetId="9">#REF!</definedName>
    <definedName name="утв3" localSheetId="6">#REF!</definedName>
    <definedName name="утв3" localSheetId="5">#REF!</definedName>
    <definedName name="утв3" localSheetId="7">#REF!</definedName>
    <definedName name="утв3" localSheetId="3">#REF!</definedName>
    <definedName name="утв3" localSheetId="4">#REF!</definedName>
    <definedName name="утв3" localSheetId="1">#REF!</definedName>
    <definedName name="утв3">#REF!</definedName>
    <definedName name="утв4" localSheetId="14">#REF!</definedName>
    <definedName name="утв4" localSheetId="0">#REF!</definedName>
    <definedName name="утв4" localSheetId="13">#REF!</definedName>
    <definedName name="утв4" localSheetId="10">#REF!</definedName>
    <definedName name="утв4" localSheetId="8">#REF!</definedName>
    <definedName name="утв4" localSheetId="12">#REF!</definedName>
    <definedName name="утв4" localSheetId="11">#REF!</definedName>
    <definedName name="утв4" localSheetId="2">#REF!</definedName>
    <definedName name="утв4" localSheetId="9">#REF!</definedName>
    <definedName name="утв4" localSheetId="6">#REF!</definedName>
    <definedName name="утв4" localSheetId="5">#REF!</definedName>
    <definedName name="утв4" localSheetId="7">#REF!</definedName>
    <definedName name="утв4" localSheetId="3">#REF!</definedName>
    <definedName name="утв4" localSheetId="4">#REF!</definedName>
    <definedName name="утв4" localSheetId="1">#REF!</definedName>
    <definedName name="утв4">#REF!</definedName>
    <definedName name="уточ2" localSheetId="14">#REF!</definedName>
    <definedName name="уточ2" localSheetId="0">#REF!</definedName>
    <definedName name="уточ2" localSheetId="13">#REF!</definedName>
    <definedName name="уточ2" localSheetId="10">#REF!</definedName>
    <definedName name="уточ2" localSheetId="8">#REF!</definedName>
    <definedName name="уточ2" localSheetId="12">#REF!</definedName>
    <definedName name="уточ2" localSheetId="11">#REF!</definedName>
    <definedName name="уточ2" localSheetId="2">#REF!</definedName>
    <definedName name="уточ2" localSheetId="9">#REF!</definedName>
    <definedName name="уточ2" localSheetId="6">#REF!</definedName>
    <definedName name="уточ2" localSheetId="5">#REF!</definedName>
    <definedName name="уточ2" localSheetId="7">#REF!</definedName>
    <definedName name="уточ2" localSheetId="3">#REF!</definedName>
    <definedName name="уточ2" localSheetId="4">#REF!</definedName>
    <definedName name="уточ2" localSheetId="1">#REF!</definedName>
    <definedName name="уточ2">#REF!</definedName>
    <definedName name="уточ4" localSheetId="14">#REF!</definedName>
    <definedName name="уточ4" localSheetId="0">#REF!</definedName>
    <definedName name="уточ4" localSheetId="13">#REF!</definedName>
    <definedName name="уточ4" localSheetId="10">#REF!</definedName>
    <definedName name="уточ4" localSheetId="8">#REF!</definedName>
    <definedName name="уточ4" localSheetId="12">#REF!</definedName>
    <definedName name="уточ4" localSheetId="11">#REF!</definedName>
    <definedName name="уточ4" localSheetId="2">#REF!</definedName>
    <definedName name="уточ4" localSheetId="9">#REF!</definedName>
    <definedName name="уточ4" localSheetId="6">#REF!</definedName>
    <definedName name="уточ4" localSheetId="5">#REF!</definedName>
    <definedName name="уточ4" localSheetId="7">#REF!</definedName>
    <definedName name="уточ4" localSheetId="3">#REF!</definedName>
    <definedName name="уточ4" localSheetId="4">#REF!</definedName>
    <definedName name="уточ4" localSheetId="1">#REF!</definedName>
    <definedName name="уточ4">#REF!</definedName>
    <definedName name="уточгод" localSheetId="14">#REF!</definedName>
    <definedName name="уточгод" localSheetId="0">#REF!</definedName>
    <definedName name="уточгод" localSheetId="13">#REF!</definedName>
    <definedName name="уточгод" localSheetId="10">#REF!</definedName>
    <definedName name="уточгод" localSheetId="8">#REF!</definedName>
    <definedName name="уточгод" localSheetId="12">#REF!</definedName>
    <definedName name="уточгод" localSheetId="11">#REF!</definedName>
    <definedName name="уточгод" localSheetId="2">#REF!</definedName>
    <definedName name="уточгод" localSheetId="9">#REF!</definedName>
    <definedName name="уточгод" localSheetId="6">#REF!</definedName>
    <definedName name="уточгод" localSheetId="5">#REF!</definedName>
    <definedName name="уточгод" localSheetId="7">#REF!</definedName>
    <definedName name="уточгод" localSheetId="3">#REF!</definedName>
    <definedName name="уточгод" localSheetId="4">#REF!</definedName>
    <definedName name="уточгод" localSheetId="1">#REF!</definedName>
    <definedName name="уточгод">#REF!</definedName>
    <definedName name="ХИВАТУМАН" localSheetId="14">#REF!</definedName>
    <definedName name="ХИВАТУМАН" localSheetId="0">#REF!</definedName>
    <definedName name="ХИВАТУМАН" localSheetId="13">#REF!</definedName>
    <definedName name="ХИВАТУМАН" localSheetId="10">#REF!</definedName>
    <definedName name="ХИВАТУМАН" localSheetId="8">#REF!</definedName>
    <definedName name="ХИВАТУМАН" localSheetId="12">#REF!</definedName>
    <definedName name="ХИВАТУМАН" localSheetId="11">#REF!</definedName>
    <definedName name="ХИВАТУМАН" localSheetId="2">#REF!</definedName>
    <definedName name="ХИВАТУМАН" localSheetId="9">#REF!</definedName>
    <definedName name="ХИВАТУМАН" localSheetId="6">#REF!</definedName>
    <definedName name="ХИВАТУМАН" localSheetId="5">#REF!</definedName>
    <definedName name="ХИВАТУМАН" localSheetId="7">#REF!</definedName>
    <definedName name="ХИВАТУМАН" localSheetId="3">#REF!</definedName>
    <definedName name="ХИВАТУМАН" localSheetId="4">#REF!</definedName>
    <definedName name="ХИВАТУМАН" localSheetId="1">#REF!</definedName>
    <definedName name="ХИВАТУМАН">#REF!</definedName>
    <definedName name="ХОНКАТУМАН" localSheetId="14">#REF!</definedName>
    <definedName name="ХОНКАТУМАН" localSheetId="0">#REF!</definedName>
    <definedName name="ХОНКАТУМАН" localSheetId="13">#REF!</definedName>
    <definedName name="ХОНКАТУМАН" localSheetId="10">#REF!</definedName>
    <definedName name="ХОНКАТУМАН" localSheetId="8">#REF!</definedName>
    <definedName name="ХОНКАТУМАН" localSheetId="12">#REF!</definedName>
    <definedName name="ХОНКАТУМАН" localSheetId="11">#REF!</definedName>
    <definedName name="ХОНКАТУМАН" localSheetId="2">#REF!</definedName>
    <definedName name="ХОНКАТУМАН" localSheetId="9">#REF!</definedName>
    <definedName name="ХОНКАТУМАН" localSheetId="6">#REF!</definedName>
    <definedName name="ХОНКАТУМАН" localSheetId="5">#REF!</definedName>
    <definedName name="ХОНКАТУМАН" localSheetId="7">#REF!</definedName>
    <definedName name="ХОНКАТУМАН" localSheetId="3">#REF!</definedName>
    <definedName name="ХОНКАТУМАН" localSheetId="4">#REF!</definedName>
    <definedName name="ХОНКАТУМАН" localSheetId="1">#REF!</definedName>
    <definedName name="ХОНКАТУМАН">#REF!</definedName>
    <definedName name="ывсы" localSheetId="14">#REF!</definedName>
    <definedName name="ывсы" localSheetId="0">#REF!</definedName>
    <definedName name="ывсы" localSheetId="13">#REF!</definedName>
    <definedName name="ывсы" localSheetId="10">#REF!</definedName>
    <definedName name="ывсы" localSheetId="8">#REF!</definedName>
    <definedName name="ывсы" localSheetId="12">#REF!</definedName>
    <definedName name="ывсы" localSheetId="11">#REF!</definedName>
    <definedName name="ывсы" localSheetId="2">#REF!</definedName>
    <definedName name="ывсы" localSheetId="9">#REF!</definedName>
    <definedName name="ывсы" localSheetId="6">#REF!</definedName>
    <definedName name="ывсы" localSheetId="5">#REF!</definedName>
    <definedName name="ывсы" localSheetId="7">#REF!</definedName>
    <definedName name="ывсы" localSheetId="3">#REF!</definedName>
    <definedName name="ывсы" localSheetId="4">#REF!</definedName>
    <definedName name="ывсы" localSheetId="1">#REF!</definedName>
    <definedName name="ывсы">#REF!</definedName>
    <definedName name="ЯНГИАРИКТУМАН" localSheetId="14">#REF!</definedName>
    <definedName name="ЯНГИАРИКТУМАН" localSheetId="0">#REF!</definedName>
    <definedName name="ЯНГИАРИКТУМАН" localSheetId="13">#REF!</definedName>
    <definedName name="ЯНГИАРИКТУМАН" localSheetId="10">#REF!</definedName>
    <definedName name="ЯНГИАРИКТУМАН" localSheetId="8">#REF!</definedName>
    <definedName name="ЯНГИАРИКТУМАН" localSheetId="12">#REF!</definedName>
    <definedName name="ЯНГИАРИКТУМАН" localSheetId="11">#REF!</definedName>
    <definedName name="ЯНГИАРИКТУМАН" localSheetId="2">#REF!</definedName>
    <definedName name="ЯНГИАРИКТУМАН" localSheetId="9">#REF!</definedName>
    <definedName name="ЯНГИАРИКТУМАН" localSheetId="6">#REF!</definedName>
    <definedName name="ЯНГИАРИКТУМАН" localSheetId="5">#REF!</definedName>
    <definedName name="ЯНГИАРИКТУМАН" localSheetId="7">#REF!</definedName>
    <definedName name="ЯНГИАРИКТУМАН" localSheetId="3">#REF!</definedName>
    <definedName name="ЯНГИАРИКТУМАН" localSheetId="4">#REF!</definedName>
    <definedName name="ЯНГИАРИКТУМАН" localSheetId="1">#REF!</definedName>
    <definedName name="ЯНГИАРИКТУМАН">#REF!</definedName>
    <definedName name="ЯНГИБОЗОРТУМАН" localSheetId="14">#REF!</definedName>
    <definedName name="ЯНГИБОЗОРТУМАН" localSheetId="0">#REF!</definedName>
    <definedName name="ЯНГИБОЗОРТУМАН" localSheetId="13">#REF!</definedName>
    <definedName name="ЯНГИБОЗОРТУМАН" localSheetId="10">#REF!</definedName>
    <definedName name="ЯНГИБОЗОРТУМАН" localSheetId="8">#REF!</definedName>
    <definedName name="ЯНГИБОЗОРТУМАН" localSheetId="12">#REF!</definedName>
    <definedName name="ЯНГИБОЗОРТУМАН" localSheetId="11">#REF!</definedName>
    <definedName name="ЯНГИБОЗОРТУМАН" localSheetId="2">#REF!</definedName>
    <definedName name="ЯНГИБОЗОРТУМАН" localSheetId="9">#REF!</definedName>
    <definedName name="ЯНГИБОЗОРТУМАН" localSheetId="6">#REF!</definedName>
    <definedName name="ЯНГИБОЗОРТУМАН" localSheetId="5">#REF!</definedName>
    <definedName name="ЯНГИБОЗОРТУМАН" localSheetId="7">#REF!</definedName>
    <definedName name="ЯНГИБОЗОРТУМАН" localSheetId="3">#REF!</definedName>
    <definedName name="ЯНГИБОЗОРТУМАН" localSheetId="4">#REF!</definedName>
    <definedName name="ЯНГИБОЗОРТУМАН" localSheetId="1">#REF!</definedName>
    <definedName name="ЯНГИБОЗОРТУМАН">#REF!</definedName>
  </definedNames>
  <calcPr calcId="124519"/>
</workbook>
</file>

<file path=xl/calcChain.xml><?xml version="1.0" encoding="utf-8"?>
<calcChain xmlns="http://schemas.openxmlformats.org/spreadsheetml/2006/main">
  <c r="A27" i="46"/>
  <c r="Y8"/>
  <c r="Y9"/>
  <c r="Y10"/>
  <c r="Y12"/>
  <c r="Y13"/>
  <c r="Y14"/>
  <c r="Y15"/>
  <c r="Y16"/>
  <c r="Y17"/>
  <c r="Y18"/>
  <c r="Y19"/>
  <c r="Y20"/>
  <c r="Y21"/>
  <c r="Y22"/>
  <c r="Y23"/>
  <c r="Y24"/>
  <c r="Y25"/>
  <c r="Y26"/>
  <c r="Z27"/>
  <c r="AA27"/>
  <c r="AB27"/>
  <c r="AC27"/>
  <c r="AD27"/>
  <c r="AE27"/>
  <c r="AF27"/>
  <c r="AG27"/>
  <c r="AI27"/>
  <c r="AJ27"/>
  <c r="AK27"/>
  <c r="AL27"/>
  <c r="AM27"/>
  <c r="AN27"/>
  <c r="AO27"/>
  <c r="AP27"/>
  <c r="AQ27"/>
  <c r="AR27"/>
  <c r="AS27"/>
  <c r="AT27"/>
  <c r="AU27"/>
  <c r="S8" l="1"/>
  <c r="S9"/>
  <c r="K10"/>
  <c r="S10"/>
  <c r="K11"/>
  <c r="S11"/>
  <c r="S12"/>
  <c r="S13"/>
  <c r="S14"/>
  <c r="S15"/>
  <c r="S16"/>
  <c r="K17"/>
  <c r="S17"/>
  <c r="S18"/>
  <c r="S19"/>
  <c r="S20"/>
  <c r="K21"/>
  <c r="S21"/>
  <c r="K22"/>
  <c r="L22"/>
  <c r="S22"/>
  <c r="K23"/>
  <c r="S23"/>
  <c r="S24"/>
  <c r="K25"/>
  <c r="S25"/>
  <c r="S26"/>
  <c r="G27"/>
  <c r="O27"/>
  <c r="K27" l="1"/>
  <c r="S27"/>
  <c r="AF15" i="49" l="1"/>
  <c r="AJ29"/>
  <c r="AI29"/>
  <c r="BI28"/>
  <c r="BH28"/>
  <c r="BG28"/>
  <c r="BF28"/>
  <c r="BE28"/>
  <c r="BD28"/>
  <c r="BC28"/>
  <c r="BB28"/>
  <c r="BA28"/>
  <c r="AZ28"/>
  <c r="AY28"/>
  <c r="AX28"/>
  <c r="AW28"/>
  <c r="AU28"/>
  <c r="AT28"/>
  <c r="AS28"/>
  <c r="AR28"/>
  <c r="AQ28"/>
  <c r="AP28"/>
  <c r="AO28"/>
  <c r="AN28"/>
  <c r="AH28"/>
  <c r="AB28"/>
  <c r="Y28"/>
  <c r="S28"/>
  <c r="O28"/>
  <c r="K28"/>
  <c r="C28"/>
  <c r="AM27"/>
  <c r="AF27"/>
  <c r="W27"/>
  <c r="AM26"/>
  <c r="AF26"/>
  <c r="W26"/>
  <c r="G26"/>
  <c r="AM25"/>
  <c r="AF25"/>
  <c r="W25"/>
  <c r="G25"/>
  <c r="AM24"/>
  <c r="AF24"/>
  <c r="W24"/>
  <c r="P24"/>
  <c r="AM23"/>
  <c r="AF23"/>
  <c r="W23"/>
  <c r="P23"/>
  <c r="AM22"/>
  <c r="AF22"/>
  <c r="W22"/>
  <c r="P22"/>
  <c r="AM21"/>
  <c r="AF21"/>
  <c r="W21"/>
  <c r="G21"/>
  <c r="AM20"/>
  <c r="AF20"/>
  <c r="W20"/>
  <c r="G20"/>
  <c r="AM19"/>
  <c r="AF19"/>
  <c r="W19"/>
  <c r="G19"/>
  <c r="AM18"/>
  <c r="AF18"/>
  <c r="W18"/>
  <c r="P18"/>
  <c r="AM17"/>
  <c r="AF17"/>
  <c r="W17"/>
  <c r="G17"/>
  <c r="AM16"/>
  <c r="AF16"/>
  <c r="W16"/>
  <c r="G16"/>
  <c r="AM15"/>
  <c r="W15"/>
  <c r="G15"/>
  <c r="AM14"/>
  <c r="AF14"/>
  <c r="W14"/>
  <c r="G14"/>
  <c r="AM13"/>
  <c r="AF13"/>
  <c r="W13"/>
  <c r="G13"/>
  <c r="AF12"/>
  <c r="W12"/>
  <c r="P12"/>
  <c r="AM11"/>
  <c r="AF11"/>
  <c r="W11"/>
  <c r="P11"/>
  <c r="AM10"/>
  <c r="AF10"/>
  <c r="W10"/>
  <c r="G10"/>
  <c r="AM9"/>
  <c r="AF9"/>
  <c r="W9"/>
  <c r="W28"/>
  <c r="G9"/>
  <c r="A4"/>
  <c r="A2"/>
  <c r="A2" i="21"/>
  <c r="G9"/>
  <c r="O9"/>
  <c r="W9"/>
  <c r="AG9"/>
  <c r="G10"/>
  <c r="O10"/>
  <c r="W10"/>
  <c r="AG10"/>
  <c r="O11"/>
  <c r="W11"/>
  <c r="AG11"/>
  <c r="G12"/>
  <c r="O12"/>
  <c r="W12"/>
  <c r="AG12"/>
  <c r="G13"/>
  <c r="O13"/>
  <c r="W13"/>
  <c r="AG13"/>
  <c r="G14"/>
  <c r="O14"/>
  <c r="W14"/>
  <c r="AG14"/>
  <c r="G15"/>
  <c r="O15"/>
  <c r="W15"/>
  <c r="AG15"/>
  <c r="G16"/>
  <c r="O16"/>
  <c r="W16"/>
  <c r="AG16"/>
  <c r="G17"/>
  <c r="O17"/>
  <c r="W17"/>
  <c r="AG17"/>
  <c r="O18"/>
  <c r="W18"/>
  <c r="AG18"/>
  <c r="AJ18"/>
  <c r="AJ28" s="1"/>
  <c r="G19"/>
  <c r="O19"/>
  <c r="W19"/>
  <c r="AG19"/>
  <c r="G20"/>
  <c r="O20"/>
  <c r="W20"/>
  <c r="AG20"/>
  <c r="G21"/>
  <c r="O21"/>
  <c r="W21"/>
  <c r="AG21"/>
  <c r="G22"/>
  <c r="O22"/>
  <c r="W22"/>
  <c r="AG22"/>
  <c r="O23"/>
  <c r="W23"/>
  <c r="AG23"/>
  <c r="O24"/>
  <c r="W24"/>
  <c r="AG24"/>
  <c r="G25"/>
  <c r="O25"/>
  <c r="W25"/>
  <c r="AG25"/>
  <c r="O26"/>
  <c r="W26"/>
  <c r="AG26"/>
  <c r="O27"/>
  <c r="W27"/>
  <c r="AG27"/>
  <c r="C28"/>
  <c r="K28"/>
  <c r="O28"/>
  <c r="S28"/>
  <c r="AA28"/>
  <c r="AH28"/>
  <c r="AI28"/>
  <c r="AK28"/>
  <c r="AL28"/>
  <c r="AM28"/>
  <c r="AN28"/>
  <c r="AO28"/>
  <c r="AP28"/>
  <c r="AQ28"/>
  <c r="AR28"/>
  <c r="AS28"/>
  <c r="AT28"/>
  <c r="AU28"/>
  <c r="AV28"/>
  <c r="AW28"/>
  <c r="A2" i="23"/>
  <c r="G9"/>
  <c r="O9"/>
  <c r="W9"/>
  <c r="AG9"/>
  <c r="G10"/>
  <c r="O10"/>
  <c r="W10"/>
  <c r="AG10"/>
  <c r="O11"/>
  <c r="O28" s="1"/>
  <c r="W11"/>
  <c r="AG11"/>
  <c r="G12"/>
  <c r="O12"/>
  <c r="W12"/>
  <c r="AG12"/>
  <c r="G13"/>
  <c r="O13"/>
  <c r="W13"/>
  <c r="AG13"/>
  <c r="G14"/>
  <c r="O14"/>
  <c r="W14"/>
  <c r="AG14"/>
  <c r="G15"/>
  <c r="O15"/>
  <c r="W15"/>
  <c r="AG15"/>
  <c r="G16"/>
  <c r="O16"/>
  <c r="W16"/>
  <c r="AG16"/>
  <c r="G17"/>
  <c r="O17"/>
  <c r="W17"/>
  <c r="AG17"/>
  <c r="O18"/>
  <c r="W18"/>
  <c r="AG18"/>
  <c r="AJ18"/>
  <c r="G19"/>
  <c r="O19"/>
  <c r="W19"/>
  <c r="AG19"/>
  <c r="G20"/>
  <c r="O20"/>
  <c r="W20"/>
  <c r="AG20"/>
  <c r="G21"/>
  <c r="O21"/>
  <c r="W21"/>
  <c r="AG21"/>
  <c r="G22"/>
  <c r="O22"/>
  <c r="W22"/>
  <c r="AG22"/>
  <c r="O23"/>
  <c r="W23"/>
  <c r="AG23"/>
  <c r="O24"/>
  <c r="W24"/>
  <c r="AG24"/>
  <c r="G25"/>
  <c r="O25"/>
  <c r="W25"/>
  <c r="AG25"/>
  <c r="O26"/>
  <c r="W26"/>
  <c r="AG26"/>
  <c r="O27"/>
  <c r="W27"/>
  <c r="AG27"/>
  <c r="C28"/>
  <c r="G28"/>
  <c r="K28"/>
  <c r="S28"/>
  <c r="W28"/>
  <c r="AA28"/>
  <c r="AH28"/>
  <c r="AI28"/>
  <c r="AJ28"/>
  <c r="AK28"/>
  <c r="AL28"/>
  <c r="AM28"/>
  <c r="AN28"/>
  <c r="AO28"/>
  <c r="AP28"/>
  <c r="AQ28"/>
  <c r="AR28"/>
  <c r="AS28"/>
  <c r="AT28"/>
  <c r="AU28"/>
  <c r="AV28"/>
  <c r="AW28"/>
  <c r="S29"/>
  <c r="Y29"/>
  <c r="Z29"/>
  <c r="A2" i="29"/>
  <c r="G9"/>
  <c r="O9"/>
  <c r="W9"/>
  <c r="AG9"/>
  <c r="G10"/>
  <c r="O10"/>
  <c r="W10"/>
  <c r="AG10"/>
  <c r="O11"/>
  <c r="W11"/>
  <c r="AG11"/>
  <c r="G12"/>
  <c r="O12"/>
  <c r="W12"/>
  <c r="AG12"/>
  <c r="G13"/>
  <c r="O13"/>
  <c r="W13"/>
  <c r="AG13"/>
  <c r="G14"/>
  <c r="O14"/>
  <c r="W14"/>
  <c r="AG14"/>
  <c r="G15"/>
  <c r="O15"/>
  <c r="W15"/>
  <c r="AG15"/>
  <c r="G16"/>
  <c r="O16"/>
  <c r="W16"/>
  <c r="AG16"/>
  <c r="O17"/>
  <c r="W17"/>
  <c r="AG17"/>
  <c r="G18"/>
  <c r="O18"/>
  <c r="W18"/>
  <c r="AG18"/>
  <c r="G19"/>
  <c r="O19"/>
  <c r="W19"/>
  <c r="AG19"/>
  <c r="G20"/>
  <c r="O20"/>
  <c r="W20"/>
  <c r="AG20"/>
  <c r="G21"/>
  <c r="O21"/>
  <c r="W21"/>
  <c r="AG21"/>
  <c r="O22"/>
  <c r="O29" s="1"/>
  <c r="O31" s="1"/>
  <c r="W22"/>
  <c r="AG22"/>
  <c r="O25"/>
  <c r="W25"/>
  <c r="AG25"/>
  <c r="G26"/>
  <c r="O26"/>
  <c r="W26"/>
  <c r="AG26"/>
  <c r="O27"/>
  <c r="W27"/>
  <c r="AG27"/>
  <c r="O28"/>
  <c r="W28"/>
  <c r="AG28"/>
  <c r="C29"/>
  <c r="K29"/>
  <c r="K31" s="1"/>
  <c r="S29"/>
  <c r="Z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A2" i="47"/>
  <c r="G9"/>
  <c r="I9" s="1"/>
  <c r="H9"/>
  <c r="O9"/>
  <c r="Q9" s="1"/>
  <c r="P9"/>
  <c r="W9"/>
  <c r="Z9" s="1"/>
  <c r="X9"/>
  <c r="AG9"/>
  <c r="AI9" s="1"/>
  <c r="AK9"/>
  <c r="AL9"/>
  <c r="AP9"/>
  <c r="G10"/>
  <c r="H10"/>
  <c r="J10" s="1"/>
  <c r="I10"/>
  <c r="O10"/>
  <c r="W10"/>
  <c r="X10"/>
  <c r="AA10" s="1"/>
  <c r="AG10"/>
  <c r="AM10" s="1"/>
  <c r="AI10"/>
  <c r="AL10"/>
  <c r="AP10"/>
  <c r="O11"/>
  <c r="P11"/>
  <c r="AG11"/>
  <c r="AI11"/>
  <c r="AL11"/>
  <c r="AP11"/>
  <c r="O12"/>
  <c r="P12"/>
  <c r="AG12"/>
  <c r="AI12"/>
  <c r="AL12"/>
  <c r="G13"/>
  <c r="H13"/>
  <c r="J13" s="1"/>
  <c r="I13"/>
  <c r="O13"/>
  <c r="W13"/>
  <c r="X13"/>
  <c r="AA13" s="1"/>
  <c r="AG13"/>
  <c r="AM13" s="1"/>
  <c r="AI13"/>
  <c r="AL13"/>
  <c r="AP13"/>
  <c r="G14"/>
  <c r="H14"/>
  <c r="I14" s="1"/>
  <c r="J14"/>
  <c r="O14"/>
  <c r="W14"/>
  <c r="AA14" s="1"/>
  <c r="X14"/>
  <c r="AG14"/>
  <c r="AM14" s="1"/>
  <c r="AI14"/>
  <c r="AL14"/>
  <c r="AP14"/>
  <c r="G15"/>
  <c r="I15" s="1"/>
  <c r="H15"/>
  <c r="O15"/>
  <c r="Q15" s="1"/>
  <c r="P15"/>
  <c r="W15"/>
  <c r="Z15" s="1"/>
  <c r="X15"/>
  <c r="AG15"/>
  <c r="AI15" s="1"/>
  <c r="AL15"/>
  <c r="AP15"/>
  <c r="G16"/>
  <c r="H16"/>
  <c r="I16"/>
  <c r="J16"/>
  <c r="O16"/>
  <c r="P16"/>
  <c r="Q16"/>
  <c r="R16"/>
  <c r="W16"/>
  <c r="X16"/>
  <c r="Z16"/>
  <c r="AA16"/>
  <c r="AG16"/>
  <c r="AI16"/>
  <c r="AK16"/>
  <c r="AL16"/>
  <c r="AM16"/>
  <c r="AP16"/>
  <c r="G17"/>
  <c r="H17"/>
  <c r="I17" s="1"/>
  <c r="J17"/>
  <c r="O17"/>
  <c r="W17"/>
  <c r="AA17" s="1"/>
  <c r="X17"/>
  <c r="AG17"/>
  <c r="AM17" s="1"/>
  <c r="AI17"/>
  <c r="AL17"/>
  <c r="AP17"/>
  <c r="O18"/>
  <c r="P18"/>
  <c r="AG18"/>
  <c r="AI18"/>
  <c r="AL18"/>
  <c r="AP18"/>
  <c r="G19"/>
  <c r="H19"/>
  <c r="J19" s="1"/>
  <c r="I19"/>
  <c r="O19"/>
  <c r="W19"/>
  <c r="Z19" s="1"/>
  <c r="X19"/>
  <c r="AG19"/>
  <c r="AI19" s="1"/>
  <c r="AL19"/>
  <c r="AP19"/>
  <c r="G20"/>
  <c r="H20"/>
  <c r="I20"/>
  <c r="J20"/>
  <c r="O20"/>
  <c r="P20"/>
  <c r="Q20"/>
  <c r="R20"/>
  <c r="W20"/>
  <c r="X20"/>
  <c r="Z20"/>
  <c r="AA20"/>
  <c r="AG20"/>
  <c r="AI20"/>
  <c r="AL20"/>
  <c r="AM20"/>
  <c r="AP20"/>
  <c r="G21"/>
  <c r="H21"/>
  <c r="J21" s="1"/>
  <c r="I21"/>
  <c r="O21"/>
  <c r="P21"/>
  <c r="R21" s="1"/>
  <c r="Q21"/>
  <c r="W21"/>
  <c r="X21"/>
  <c r="AA21" s="1"/>
  <c r="Z21"/>
  <c r="AG21"/>
  <c r="AM21" s="1"/>
  <c r="AI21"/>
  <c r="AL21"/>
  <c r="AP21"/>
  <c r="O22"/>
  <c r="P22"/>
  <c r="AG22"/>
  <c r="AI22"/>
  <c r="AL22"/>
  <c r="AP22"/>
  <c r="O23"/>
  <c r="P23"/>
  <c r="AG23"/>
  <c r="AI23"/>
  <c r="AL23"/>
  <c r="AP23"/>
  <c r="O24"/>
  <c r="P24"/>
  <c r="AG24"/>
  <c r="AI24"/>
  <c r="AL24"/>
  <c r="AP24"/>
  <c r="G25"/>
  <c r="H25"/>
  <c r="I25"/>
  <c r="J25"/>
  <c r="O25"/>
  <c r="P25"/>
  <c r="Q25"/>
  <c r="R25"/>
  <c r="W25"/>
  <c r="X25"/>
  <c r="Z25"/>
  <c r="AA25"/>
  <c r="AG25"/>
  <c r="AI25"/>
  <c r="AL25"/>
  <c r="AP25"/>
  <c r="G26"/>
  <c r="H26"/>
  <c r="P26" s="1"/>
  <c r="Q26" s="1"/>
  <c r="I26"/>
  <c r="O26"/>
  <c r="W26"/>
  <c r="X26"/>
  <c r="Z26" s="1"/>
  <c r="AG26"/>
  <c r="AI26"/>
  <c r="AL26"/>
  <c r="AP26"/>
  <c r="H27"/>
  <c r="P27"/>
  <c r="X27"/>
  <c r="AG27"/>
  <c r="AI27"/>
  <c r="AL27"/>
  <c r="AP27"/>
  <c r="C28"/>
  <c r="H28"/>
  <c r="K28"/>
  <c r="S28"/>
  <c r="W28"/>
  <c r="Y28"/>
  <c r="AB28"/>
  <c r="AD28"/>
  <c r="AH28"/>
  <c r="AJ28"/>
  <c r="AK28"/>
  <c r="AL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AJ31"/>
  <c r="AL31"/>
  <c r="A2" i="48"/>
  <c r="F9"/>
  <c r="G9"/>
  <c r="K9"/>
  <c r="L9"/>
  <c r="N9"/>
  <c r="O9"/>
  <c r="F10"/>
  <c r="G10"/>
  <c r="K10"/>
  <c r="L10"/>
  <c r="N10"/>
  <c r="O10"/>
  <c r="K11"/>
  <c r="N11"/>
  <c r="O11"/>
  <c r="K12"/>
  <c r="F13"/>
  <c r="G13"/>
  <c r="K13"/>
  <c r="L13"/>
  <c r="N13"/>
  <c r="O13"/>
  <c r="F14"/>
  <c r="G14"/>
  <c r="K14"/>
  <c r="L14"/>
  <c r="N14"/>
  <c r="O14"/>
  <c r="F15"/>
  <c r="G15"/>
  <c r="K15"/>
  <c r="L15"/>
  <c r="N15"/>
  <c r="O15"/>
  <c r="F16"/>
  <c r="G16"/>
  <c r="K16"/>
  <c r="L16"/>
  <c r="N16"/>
  <c r="O16"/>
  <c r="F17"/>
  <c r="G17"/>
  <c r="K17"/>
  <c r="L17"/>
  <c r="N17"/>
  <c r="O17"/>
  <c r="K18"/>
  <c r="N18"/>
  <c r="O18"/>
  <c r="F19"/>
  <c r="G19"/>
  <c r="K19"/>
  <c r="L19"/>
  <c r="N19"/>
  <c r="O19"/>
  <c r="F20"/>
  <c r="G20"/>
  <c r="K20"/>
  <c r="L20"/>
  <c r="O20"/>
  <c r="F21"/>
  <c r="G21"/>
  <c r="K21"/>
  <c r="L21"/>
  <c r="N21"/>
  <c r="O21"/>
  <c r="K22"/>
  <c r="N22"/>
  <c r="O22"/>
  <c r="K23"/>
  <c r="N23"/>
  <c r="O23"/>
  <c r="K24"/>
  <c r="N24"/>
  <c r="O24"/>
  <c r="F25"/>
  <c r="G25"/>
  <c r="K25"/>
  <c r="O25"/>
  <c r="F26"/>
  <c r="K26"/>
  <c r="O26"/>
  <c r="F27"/>
  <c r="G27"/>
  <c r="K27"/>
  <c r="N27"/>
  <c r="O27"/>
  <c r="C28"/>
  <c r="D28"/>
  <c r="F28" s="1"/>
  <c r="E28"/>
  <c r="H28"/>
  <c r="I28"/>
  <c r="K28" s="1"/>
  <c r="J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2" i="45"/>
  <c r="A4"/>
  <c r="G9"/>
  <c r="N9"/>
  <c r="P9" s="1"/>
  <c r="O9"/>
  <c r="Q9"/>
  <c r="T9"/>
  <c r="V9" s="1"/>
  <c r="U9"/>
  <c r="AA9"/>
  <c r="AJ9"/>
  <c r="G10"/>
  <c r="G28" s="1"/>
  <c r="N10"/>
  <c r="O10"/>
  <c r="P10"/>
  <c r="Q10"/>
  <c r="U10" s="1"/>
  <c r="T10"/>
  <c r="AA10"/>
  <c r="AA28" s="1"/>
  <c r="AJ10"/>
  <c r="N11"/>
  <c r="O11"/>
  <c r="P11"/>
  <c r="T11"/>
  <c r="AJ11"/>
  <c r="N12"/>
  <c r="O12"/>
  <c r="T12"/>
  <c r="G13"/>
  <c r="N13"/>
  <c r="P13" s="1"/>
  <c r="O13"/>
  <c r="Q13"/>
  <c r="T13"/>
  <c r="V13" s="1"/>
  <c r="U13"/>
  <c r="AA13"/>
  <c r="AJ13"/>
  <c r="G14"/>
  <c r="N14"/>
  <c r="O14"/>
  <c r="P14"/>
  <c r="Q14"/>
  <c r="U14" s="1"/>
  <c r="T14"/>
  <c r="AA14"/>
  <c r="AJ14"/>
  <c r="G15"/>
  <c r="N15"/>
  <c r="P15" s="1"/>
  <c r="O15"/>
  <c r="Q15"/>
  <c r="T15"/>
  <c r="V15" s="1"/>
  <c r="U15"/>
  <c r="AA15"/>
  <c r="AJ15"/>
  <c r="G16"/>
  <c r="N16"/>
  <c r="O16" s="1"/>
  <c r="P16"/>
  <c r="Q16"/>
  <c r="V16" s="1"/>
  <c r="T16"/>
  <c r="U16" s="1"/>
  <c r="AA16"/>
  <c r="AJ16"/>
  <c r="G17"/>
  <c r="N17"/>
  <c r="P17" s="1"/>
  <c r="O17"/>
  <c r="Q17"/>
  <c r="T17"/>
  <c r="V17" s="1"/>
  <c r="U17"/>
  <c r="AA17"/>
  <c r="AJ17"/>
  <c r="N18"/>
  <c r="O18" s="1"/>
  <c r="T18"/>
  <c r="AJ18"/>
  <c r="G19"/>
  <c r="N19"/>
  <c r="O19"/>
  <c r="P19"/>
  <c r="Q19"/>
  <c r="T19"/>
  <c r="U19"/>
  <c r="V19"/>
  <c r="AA19"/>
  <c r="AJ19"/>
  <c r="G20"/>
  <c r="N20"/>
  <c r="O20" s="1"/>
  <c r="Q20"/>
  <c r="T20"/>
  <c r="U20" s="1"/>
  <c r="AA20"/>
  <c r="AJ20"/>
  <c r="G21"/>
  <c r="N21"/>
  <c r="O21"/>
  <c r="P21"/>
  <c r="Q21"/>
  <c r="T21"/>
  <c r="U21"/>
  <c r="V21"/>
  <c r="AA21"/>
  <c r="AJ21"/>
  <c r="N22"/>
  <c r="T22"/>
  <c r="AJ22"/>
  <c r="N23"/>
  <c r="O23"/>
  <c r="P23"/>
  <c r="T23"/>
  <c r="AJ23"/>
  <c r="N24"/>
  <c r="P24" s="1"/>
  <c r="O24"/>
  <c r="T24"/>
  <c r="AJ24"/>
  <c r="N25"/>
  <c r="O25" s="1"/>
  <c r="T25"/>
  <c r="AJ25"/>
  <c r="G26"/>
  <c r="N26"/>
  <c r="Q26"/>
  <c r="T26"/>
  <c r="U26" s="1"/>
  <c r="AA26"/>
  <c r="N27"/>
  <c r="T27"/>
  <c r="AJ27"/>
  <c r="C28"/>
  <c r="K28"/>
  <c r="L28"/>
  <c r="M28"/>
  <c r="R28"/>
  <c r="S28"/>
  <c r="W28"/>
  <c r="W31" s="1"/>
  <c r="AC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A2" i="42"/>
  <c r="A4"/>
  <c r="G9"/>
  <c r="R9"/>
  <c r="AF9"/>
  <c r="AQ9"/>
  <c r="G10"/>
  <c r="R10"/>
  <c r="AF10"/>
  <c r="AQ10"/>
  <c r="U11"/>
  <c r="AQ11"/>
  <c r="U12"/>
  <c r="G13"/>
  <c r="R13"/>
  <c r="R28" s="1"/>
  <c r="AF13"/>
  <c r="AQ13"/>
  <c r="G14"/>
  <c r="R14"/>
  <c r="AF14"/>
  <c r="AQ14"/>
  <c r="G15"/>
  <c r="R15"/>
  <c r="AF15"/>
  <c r="AQ15"/>
  <c r="G16"/>
  <c r="R16"/>
  <c r="AF16"/>
  <c r="AQ16"/>
  <c r="G17"/>
  <c r="R17"/>
  <c r="AF17"/>
  <c r="AQ17"/>
  <c r="U18"/>
  <c r="AQ18"/>
  <c r="G19"/>
  <c r="R19"/>
  <c r="AF19"/>
  <c r="AQ19"/>
  <c r="G20"/>
  <c r="R20"/>
  <c r="AF20"/>
  <c r="AQ20"/>
  <c r="G21"/>
  <c r="R21"/>
  <c r="AF21"/>
  <c r="AQ21"/>
  <c r="AQ22"/>
  <c r="U23"/>
  <c r="AQ23"/>
  <c r="U24"/>
  <c r="AQ24"/>
  <c r="U25"/>
  <c r="AQ25"/>
  <c r="G26"/>
  <c r="R26"/>
  <c r="AF26"/>
  <c r="AQ27"/>
  <c r="C28"/>
  <c r="K28"/>
  <c r="M28"/>
  <c r="T28"/>
  <c r="Y28"/>
  <c r="AA28"/>
  <c r="AF28"/>
  <c r="AH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A2" i="43"/>
  <c r="A4"/>
  <c r="G9"/>
  <c r="R9"/>
  <c r="AF9"/>
  <c r="AQ9"/>
  <c r="G10"/>
  <c r="R10"/>
  <c r="AF10"/>
  <c r="AQ10"/>
  <c r="U11"/>
  <c r="AQ11"/>
  <c r="U12"/>
  <c r="G13"/>
  <c r="R13"/>
  <c r="AF13"/>
  <c r="AQ13"/>
  <c r="G14"/>
  <c r="R14"/>
  <c r="AF14"/>
  <c r="AQ14"/>
  <c r="G15"/>
  <c r="R15"/>
  <c r="AF15"/>
  <c r="AQ15"/>
  <c r="G16"/>
  <c r="R16"/>
  <c r="AF16"/>
  <c r="AQ16"/>
  <c r="G17"/>
  <c r="R17"/>
  <c r="AF17"/>
  <c r="AQ17"/>
  <c r="U18"/>
  <c r="AQ18"/>
  <c r="G19"/>
  <c r="R19"/>
  <c r="AF19"/>
  <c r="AQ19"/>
  <c r="G20"/>
  <c r="R20"/>
  <c r="AF20"/>
  <c r="AQ20"/>
  <c r="G21"/>
  <c r="R21"/>
  <c r="AF21"/>
  <c r="AQ21"/>
  <c r="AQ22"/>
  <c r="U23"/>
  <c r="AQ23"/>
  <c r="U24"/>
  <c r="V24"/>
  <c r="AQ24"/>
  <c r="U25"/>
  <c r="AQ25"/>
  <c r="G26"/>
  <c r="R26"/>
  <c r="AF26"/>
  <c r="AQ27"/>
  <c r="C28"/>
  <c r="G28"/>
  <c r="K28"/>
  <c r="M28"/>
  <c r="T28"/>
  <c r="Y28"/>
  <c r="AA28"/>
  <c r="AH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A2" i="39"/>
  <c r="A4"/>
  <c r="G9"/>
  <c r="O9"/>
  <c r="W9"/>
  <c r="AF9"/>
  <c r="G10"/>
  <c r="O10"/>
  <c r="W10"/>
  <c r="AF10"/>
  <c r="AF11"/>
  <c r="G13"/>
  <c r="O13"/>
  <c r="W13"/>
  <c r="AF13"/>
  <c r="G14"/>
  <c r="O14"/>
  <c r="W14"/>
  <c r="AF14"/>
  <c r="G15"/>
  <c r="O15"/>
  <c r="W15"/>
  <c r="AF15"/>
  <c r="G16"/>
  <c r="O16"/>
  <c r="W16"/>
  <c r="AF16"/>
  <c r="G17"/>
  <c r="O17"/>
  <c r="W17"/>
  <c r="AF17"/>
  <c r="AF18"/>
  <c r="G19"/>
  <c r="O19"/>
  <c r="W19"/>
  <c r="AF19"/>
  <c r="G20"/>
  <c r="O20"/>
  <c r="W20"/>
  <c r="AF20"/>
  <c r="G21"/>
  <c r="O21"/>
  <c r="W21"/>
  <c r="AF21"/>
  <c r="G22"/>
  <c r="O22"/>
  <c r="AF22"/>
  <c r="AF23"/>
  <c r="AF24"/>
  <c r="AF25"/>
  <c r="G26"/>
  <c r="O26"/>
  <c r="W26"/>
  <c r="O27"/>
  <c r="AF27"/>
  <c r="C28"/>
  <c r="G28"/>
  <c r="K28"/>
  <c r="S28"/>
  <c r="Z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A2" i="44"/>
  <c r="A4"/>
  <c r="K9"/>
  <c r="V9"/>
  <c r="K10"/>
  <c r="V10"/>
  <c r="V11"/>
  <c r="K13"/>
  <c r="V13"/>
  <c r="K14"/>
  <c r="V14"/>
  <c r="K15"/>
  <c r="V15"/>
  <c r="K16"/>
  <c r="V16"/>
  <c r="K17"/>
  <c r="V17"/>
  <c r="V18"/>
  <c r="K19"/>
  <c r="V19"/>
  <c r="K20"/>
  <c r="V20"/>
  <c r="K21"/>
  <c r="V21"/>
  <c r="V22"/>
  <c r="V23"/>
  <c r="V24"/>
  <c r="V25"/>
  <c r="K26"/>
  <c r="V27"/>
  <c r="C28"/>
  <c r="G28"/>
  <c r="H28"/>
  <c r="K28"/>
  <c r="O28"/>
  <c r="P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2" i="41"/>
  <c r="A4"/>
  <c r="G9"/>
  <c r="O9"/>
  <c r="W9"/>
  <c r="AF9"/>
  <c r="G10"/>
  <c r="O10"/>
  <c r="W10"/>
  <c r="AF10"/>
  <c r="AF11"/>
  <c r="G13"/>
  <c r="G28" s="1"/>
  <c r="O13"/>
  <c r="W13"/>
  <c r="AF13"/>
  <c r="G14"/>
  <c r="O14"/>
  <c r="W14"/>
  <c r="AF14"/>
  <c r="G15"/>
  <c r="O15"/>
  <c r="W15"/>
  <c r="AF15"/>
  <c r="G16"/>
  <c r="O16"/>
  <c r="W16"/>
  <c r="AF16"/>
  <c r="G17"/>
  <c r="O17"/>
  <c r="W17"/>
  <c r="AF17"/>
  <c r="K18"/>
  <c r="K28" s="1"/>
  <c r="S18"/>
  <c r="AF18" s="1"/>
  <c r="G19"/>
  <c r="O19"/>
  <c r="W19"/>
  <c r="AF19"/>
  <c r="G20"/>
  <c r="O20"/>
  <c r="W20"/>
  <c r="AF20"/>
  <c r="G21"/>
  <c r="O21"/>
  <c r="W21"/>
  <c r="AF21"/>
  <c r="AF22"/>
  <c r="AF23"/>
  <c r="AF24"/>
  <c r="AF25"/>
  <c r="G26"/>
  <c r="O26"/>
  <c r="W26"/>
  <c r="AF27"/>
  <c r="C28"/>
  <c r="S28"/>
  <c r="W28"/>
  <c r="Y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A2" i="40"/>
  <c r="A4"/>
  <c r="G9"/>
  <c r="O9"/>
  <c r="O28" s="1"/>
  <c r="Z9"/>
  <c r="AI9"/>
  <c r="G10"/>
  <c r="O10"/>
  <c r="Z10"/>
  <c r="AI10"/>
  <c r="AI11"/>
  <c r="G13"/>
  <c r="O13"/>
  <c r="Z13"/>
  <c r="AI13"/>
  <c r="G14"/>
  <c r="O14"/>
  <c r="Z14"/>
  <c r="AI14"/>
  <c r="G15"/>
  <c r="O15"/>
  <c r="Z15"/>
  <c r="AI15"/>
  <c r="G16"/>
  <c r="O16"/>
  <c r="Z16"/>
  <c r="AI16"/>
  <c r="G17"/>
  <c r="O17"/>
  <c r="Z17"/>
  <c r="AI17"/>
  <c r="AI18"/>
  <c r="G19"/>
  <c r="O19"/>
  <c r="Z19"/>
  <c r="AI19"/>
  <c r="G20"/>
  <c r="O20"/>
  <c r="Z20"/>
  <c r="AI20"/>
  <c r="G21"/>
  <c r="O21"/>
  <c r="Z21"/>
  <c r="AI21"/>
  <c r="G22"/>
  <c r="O22"/>
  <c r="AI22"/>
  <c r="AI23"/>
  <c r="AI24"/>
  <c r="AI25"/>
  <c r="G26"/>
  <c r="O26"/>
  <c r="Z26"/>
  <c r="O27"/>
  <c r="AI27"/>
  <c r="C28"/>
  <c r="G28"/>
  <c r="K28"/>
  <c r="S28"/>
  <c r="T28"/>
  <c r="V28"/>
  <c r="AC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A2" i="26"/>
  <c r="G9"/>
  <c r="H9"/>
  <c r="O9"/>
  <c r="P9"/>
  <c r="W9"/>
  <c r="Z9" s="1"/>
  <c r="Y9"/>
  <c r="AG9"/>
  <c r="D10"/>
  <c r="F10" s="1"/>
  <c r="E10"/>
  <c r="G10"/>
  <c r="H10"/>
  <c r="J10" s="1"/>
  <c r="I10"/>
  <c r="L10"/>
  <c r="M10"/>
  <c r="N10"/>
  <c r="O10"/>
  <c r="P10"/>
  <c r="Q10"/>
  <c r="R10"/>
  <c r="U10"/>
  <c r="V10"/>
  <c r="W10"/>
  <c r="Z10" s="1"/>
  <c r="Y10"/>
  <c r="AB10"/>
  <c r="AF10"/>
  <c r="AG10"/>
  <c r="H11"/>
  <c r="O11"/>
  <c r="P11"/>
  <c r="W11"/>
  <c r="AG11"/>
  <c r="D12"/>
  <c r="E12"/>
  <c r="F12"/>
  <c r="G12"/>
  <c r="H12"/>
  <c r="I12"/>
  <c r="J12"/>
  <c r="L12"/>
  <c r="M12"/>
  <c r="N12"/>
  <c r="O12"/>
  <c r="P12"/>
  <c r="U12"/>
  <c r="V12"/>
  <c r="W12"/>
  <c r="Y12"/>
  <c r="Z12"/>
  <c r="AB12"/>
  <c r="AF12"/>
  <c r="AG12"/>
  <c r="D13"/>
  <c r="G13"/>
  <c r="H13"/>
  <c r="L13"/>
  <c r="N13" s="1"/>
  <c r="M13"/>
  <c r="O13"/>
  <c r="P13"/>
  <c r="R13" s="1"/>
  <c r="Q13"/>
  <c r="U13"/>
  <c r="V13"/>
  <c r="W13"/>
  <c r="AB13"/>
  <c r="AF13"/>
  <c r="AG13"/>
  <c r="D14"/>
  <c r="E14"/>
  <c r="F14"/>
  <c r="G14"/>
  <c r="H14"/>
  <c r="I14"/>
  <c r="J14"/>
  <c r="L14"/>
  <c r="M14"/>
  <c r="N14"/>
  <c r="O14"/>
  <c r="P14"/>
  <c r="U14"/>
  <c r="V14"/>
  <c r="W14"/>
  <c r="Y14"/>
  <c r="Z14"/>
  <c r="AB14"/>
  <c r="AF14"/>
  <c r="AG14"/>
  <c r="D15"/>
  <c r="G15"/>
  <c r="H15"/>
  <c r="L15"/>
  <c r="N15" s="1"/>
  <c r="M15"/>
  <c r="O15"/>
  <c r="P15"/>
  <c r="R15" s="1"/>
  <c r="Q15"/>
  <c r="U15"/>
  <c r="V15"/>
  <c r="W15"/>
  <c r="AB15"/>
  <c r="AF15"/>
  <c r="AG15"/>
  <c r="D16"/>
  <c r="E16"/>
  <c r="F16"/>
  <c r="G16"/>
  <c r="H16"/>
  <c r="I16"/>
  <c r="J16"/>
  <c r="L16"/>
  <c r="M16"/>
  <c r="N16"/>
  <c r="O16"/>
  <c r="P16"/>
  <c r="U16"/>
  <c r="V16"/>
  <c r="W16"/>
  <c r="Y16"/>
  <c r="Z16"/>
  <c r="AB16"/>
  <c r="AF16"/>
  <c r="AG16"/>
  <c r="D17"/>
  <c r="G17"/>
  <c r="H17"/>
  <c r="L17"/>
  <c r="N17" s="1"/>
  <c r="M17"/>
  <c r="O17"/>
  <c r="P17"/>
  <c r="R17" s="1"/>
  <c r="Q17"/>
  <c r="U17"/>
  <c r="V17"/>
  <c r="W17"/>
  <c r="AB17"/>
  <c r="AF17"/>
  <c r="AG17"/>
  <c r="H18"/>
  <c r="O18"/>
  <c r="P18"/>
  <c r="S18"/>
  <c r="W18"/>
  <c r="AG18"/>
  <c r="AJ18"/>
  <c r="AJ28" s="1"/>
  <c r="D19"/>
  <c r="E19"/>
  <c r="F19"/>
  <c r="G19"/>
  <c r="H19"/>
  <c r="L19"/>
  <c r="O19"/>
  <c r="P19"/>
  <c r="U19"/>
  <c r="V19"/>
  <c r="W19"/>
  <c r="Y19"/>
  <c r="Z19"/>
  <c r="AB19"/>
  <c r="AF19"/>
  <c r="AG19"/>
  <c r="D20"/>
  <c r="F20" s="1"/>
  <c r="E20"/>
  <c r="G20"/>
  <c r="H20"/>
  <c r="J20" s="1"/>
  <c r="I20"/>
  <c r="L20"/>
  <c r="M20"/>
  <c r="N20"/>
  <c r="O20"/>
  <c r="P20"/>
  <c r="Q20"/>
  <c r="R20"/>
  <c r="U20"/>
  <c r="V20"/>
  <c r="W20"/>
  <c r="Z20" s="1"/>
  <c r="Y20"/>
  <c r="AG20"/>
  <c r="D21"/>
  <c r="F21" s="1"/>
  <c r="E21"/>
  <c r="G21"/>
  <c r="H21"/>
  <c r="L21"/>
  <c r="O21"/>
  <c r="P21"/>
  <c r="U21"/>
  <c r="V21"/>
  <c r="W21"/>
  <c r="Y21"/>
  <c r="Z21"/>
  <c r="AB21"/>
  <c r="AF21"/>
  <c r="AG21"/>
  <c r="D22"/>
  <c r="F22" s="1"/>
  <c r="E22"/>
  <c r="G22"/>
  <c r="H22"/>
  <c r="J22" s="1"/>
  <c r="I22"/>
  <c r="L22"/>
  <c r="M22"/>
  <c r="N22"/>
  <c r="O22"/>
  <c r="P22"/>
  <c r="Q22"/>
  <c r="R22"/>
  <c r="U22"/>
  <c r="V22"/>
  <c r="W22"/>
  <c r="Z22" s="1"/>
  <c r="Y22"/>
  <c r="AB22"/>
  <c r="AF22"/>
  <c r="AG22"/>
  <c r="H23"/>
  <c r="O23"/>
  <c r="P23"/>
  <c r="W23"/>
  <c r="Y23" s="1"/>
  <c r="AG23"/>
  <c r="H24"/>
  <c r="O24"/>
  <c r="P24"/>
  <c r="W24"/>
  <c r="AG24"/>
  <c r="G25"/>
  <c r="J25" s="1"/>
  <c r="H25"/>
  <c r="O25"/>
  <c r="R25" s="1"/>
  <c r="P25"/>
  <c r="W25"/>
  <c r="AG25"/>
  <c r="H26"/>
  <c r="I26" s="1"/>
  <c r="O26"/>
  <c r="P26"/>
  <c r="Q26"/>
  <c r="W26"/>
  <c r="Y26" s="1"/>
  <c r="AG26"/>
  <c r="H27"/>
  <c r="I27" s="1"/>
  <c r="O27"/>
  <c r="P27"/>
  <c r="Q27"/>
  <c r="W27"/>
  <c r="Y27" s="1"/>
  <c r="AG27"/>
  <c r="C28"/>
  <c r="K28"/>
  <c r="S28"/>
  <c r="X28"/>
  <c r="AA28"/>
  <c r="AH28"/>
  <c r="AI28"/>
  <c r="AK28"/>
  <c r="AL28"/>
  <c r="AM28"/>
  <c r="AN28"/>
  <c r="AO28"/>
  <c r="AP28"/>
  <c r="AQ28"/>
  <c r="AR28"/>
  <c r="AS28"/>
  <c r="AT28"/>
  <c r="AU28"/>
  <c r="AV28"/>
  <c r="AW28"/>
  <c r="Y29"/>
  <c r="Z29"/>
  <c r="G28" i="49"/>
  <c r="AC25" i="47" l="1"/>
  <c r="T25" s="1"/>
  <c r="U25" s="1"/>
  <c r="P24" i="46"/>
  <c r="U17" i="40"/>
  <c r="U22"/>
  <c r="L22" s="1"/>
  <c r="M22" s="1"/>
  <c r="T25" i="29"/>
  <c r="T20" i="21"/>
  <c r="D26" i="44"/>
  <c r="P18" i="46"/>
  <c r="Z17" i="42"/>
  <c r="D17" s="1"/>
  <c r="AF25" i="47"/>
  <c r="T16" i="29"/>
  <c r="D25" i="47"/>
  <c r="AC25" i="49"/>
  <c r="Y25" i="26"/>
  <c r="Z25"/>
  <c r="M21"/>
  <c r="N21"/>
  <c r="M19"/>
  <c r="N19"/>
  <c r="Y17"/>
  <c r="Z17"/>
  <c r="I17"/>
  <c r="J17"/>
  <c r="Q16"/>
  <c r="R16"/>
  <c r="E15"/>
  <c r="F15"/>
  <c r="Y13"/>
  <c r="Z13"/>
  <c r="I13"/>
  <c r="J13"/>
  <c r="Q12"/>
  <c r="R12"/>
  <c r="W28"/>
  <c r="I9"/>
  <c r="J9"/>
  <c r="H28"/>
  <c r="W28" i="39"/>
  <c r="AI28" i="47"/>
  <c r="T17" i="23"/>
  <c r="Y28" i="26"/>
  <c r="Z28"/>
  <c r="Q25"/>
  <c r="G28"/>
  <c r="Z28" i="40"/>
  <c r="O28" i="39"/>
  <c r="G28" i="42"/>
  <c r="Q21" i="26"/>
  <c r="R21"/>
  <c r="Q19"/>
  <c r="R19"/>
  <c r="I19"/>
  <c r="J19"/>
  <c r="E17"/>
  <c r="F17"/>
  <c r="Y15"/>
  <c r="Z15"/>
  <c r="I15"/>
  <c r="J15"/>
  <c r="Q14"/>
  <c r="R14"/>
  <c r="E13"/>
  <c r="F13"/>
  <c r="Q9"/>
  <c r="R9"/>
  <c r="P28"/>
  <c r="O28" i="41"/>
  <c r="R28" i="43"/>
  <c r="AF28"/>
  <c r="I25" i="26"/>
  <c r="O28"/>
  <c r="N28" i="45"/>
  <c r="V14"/>
  <c r="V10"/>
  <c r="K31" i="48"/>
  <c r="L28"/>
  <c r="AG28" i="47"/>
  <c r="AM28" s="1"/>
  <c r="O28"/>
  <c r="AM19"/>
  <c r="AA19"/>
  <c r="AA15"/>
  <c r="R15"/>
  <c r="J15"/>
  <c r="AM9"/>
  <c r="AA9"/>
  <c r="R9"/>
  <c r="J9"/>
  <c r="W29" i="29"/>
  <c r="Q28" i="45"/>
  <c r="P25"/>
  <c r="V20"/>
  <c r="P20"/>
  <c r="P18"/>
  <c r="I31" i="48"/>
  <c r="G28"/>
  <c r="G28" i="47"/>
  <c r="I28" s="1"/>
  <c r="P19"/>
  <c r="P17"/>
  <c r="AM15"/>
  <c r="P14"/>
  <c r="G28" i="21"/>
  <c r="T28" i="45"/>
  <c r="X28" i="47"/>
  <c r="Z17"/>
  <c r="Z14"/>
  <c r="Z13"/>
  <c r="P13"/>
  <c r="Z10"/>
  <c r="P10"/>
  <c r="G29" i="29"/>
  <c r="W28" i="21"/>
  <c r="AF28" i="49"/>
  <c r="X18" i="46" l="1"/>
  <c r="P9"/>
  <c r="AB22" i="40"/>
  <c r="P22" s="1"/>
  <c r="Q22" s="1"/>
  <c r="AE25" i="47"/>
  <c r="P26" i="46"/>
  <c r="Q18"/>
  <c r="H18"/>
  <c r="R18"/>
  <c r="T18"/>
  <c r="P13"/>
  <c r="P23"/>
  <c r="V25" i="47"/>
  <c r="P19" i="46"/>
  <c r="P20"/>
  <c r="P12"/>
  <c r="P17"/>
  <c r="AC26" i="49"/>
  <c r="T26" s="1"/>
  <c r="U26" s="1"/>
  <c r="P25" i="46"/>
  <c r="P21"/>
  <c r="H24"/>
  <c r="Q24"/>
  <c r="R24"/>
  <c r="T24"/>
  <c r="P8"/>
  <c r="P14"/>
  <c r="P15"/>
  <c r="P22"/>
  <c r="P11"/>
  <c r="P16"/>
  <c r="P10"/>
  <c r="T17" i="41"/>
  <c r="D17" s="1"/>
  <c r="X17" i="45"/>
  <c r="Y17" s="1"/>
  <c r="T17" i="21"/>
  <c r="AB17" s="1"/>
  <c r="Z17" i="43"/>
  <c r="AB17" s="1"/>
  <c r="AG26" i="49"/>
  <c r="AI26" s="1"/>
  <c r="T17" i="39"/>
  <c r="U17" s="1"/>
  <c r="AC17" i="47"/>
  <c r="T17" s="1"/>
  <c r="D17" i="44"/>
  <c r="F17" s="1"/>
  <c r="T19" i="41"/>
  <c r="AE19" s="1"/>
  <c r="T26" i="39"/>
  <c r="U26" s="1"/>
  <c r="X26" i="45"/>
  <c r="AB26" s="1"/>
  <c r="U14" i="40"/>
  <c r="L14" s="1"/>
  <c r="N14" s="1"/>
  <c r="D19" i="44"/>
  <c r="L19" s="1"/>
  <c r="Z22" i="42"/>
  <c r="AB22" s="1"/>
  <c r="X14" i="45"/>
  <c r="Z14" s="1"/>
  <c r="T19" i="29"/>
  <c r="U19" s="1"/>
  <c r="Z22" i="43"/>
  <c r="AP22" s="1"/>
  <c r="T15" i="21"/>
  <c r="L15" s="1"/>
  <c r="AC17" i="49"/>
  <c r="AE17" s="1"/>
  <c r="T23" i="21"/>
  <c r="AF23" s="1"/>
  <c r="T10" i="41"/>
  <c r="U10" s="1"/>
  <c r="AC12" i="49"/>
  <c r="AD12" s="1"/>
  <c r="T23" i="39"/>
  <c r="U23" s="1"/>
  <c r="T10" i="23"/>
  <c r="AF10" s="1"/>
  <c r="T14" i="39"/>
  <c r="U14" s="1"/>
  <c r="U26" i="40"/>
  <c r="D26" s="1"/>
  <c r="AC15" i="49"/>
  <c r="T15" s="1"/>
  <c r="T15" i="23"/>
  <c r="X15" s="1"/>
  <c r="P15" s="1"/>
  <c r="T23" i="41"/>
  <c r="V23" s="1"/>
  <c r="T16" i="23"/>
  <c r="V16" s="1"/>
  <c r="T25"/>
  <c r="V25" s="1"/>
  <c r="T19"/>
  <c r="AB19" s="1"/>
  <c r="Y25" i="29"/>
  <c r="H25" s="1"/>
  <c r="D25"/>
  <c r="F25" s="1"/>
  <c r="AC26" i="47"/>
  <c r="D26" s="1"/>
  <c r="T22" i="29"/>
  <c r="D22" s="1"/>
  <c r="E22" s="1"/>
  <c r="AC10" i="49"/>
  <c r="AL10" s="1"/>
  <c r="Z16" i="42"/>
  <c r="AC16" s="1"/>
  <c r="T16" i="21"/>
  <c r="L16" s="1"/>
  <c r="N16" s="1"/>
  <c r="X23" i="45"/>
  <c r="D23" s="1"/>
  <c r="Z24" i="42"/>
  <c r="AP24" s="1"/>
  <c r="T9" i="26"/>
  <c r="AB9" s="1"/>
  <c r="U16" i="40"/>
  <c r="AH16" s="1"/>
  <c r="AC19" i="47"/>
  <c r="AF19" s="1"/>
  <c r="T24" i="41"/>
  <c r="V24" s="1"/>
  <c r="T9"/>
  <c r="L9" s="1"/>
  <c r="M9" s="1"/>
  <c r="T11" i="39"/>
  <c r="V11" s="1"/>
  <c r="T15" i="29"/>
  <c r="Y15" s="1"/>
  <c r="T26"/>
  <c r="AF26" s="1"/>
  <c r="D24" i="44"/>
  <c r="J24" s="1"/>
  <c r="Z23" i="42"/>
  <c r="AD23" s="1"/>
  <c r="Z23" i="43"/>
  <c r="AC23" s="1"/>
  <c r="T11" i="29"/>
  <c r="Y11" s="1"/>
  <c r="D10" i="44"/>
  <c r="U10" s="1"/>
  <c r="T16" i="41"/>
  <c r="U16" s="1"/>
  <c r="Z14" i="42"/>
  <c r="D14" s="1"/>
  <c r="T19" i="21"/>
  <c r="D19" s="1"/>
  <c r="F19" s="1"/>
  <c r="T20" i="23"/>
  <c r="V20" s="1"/>
  <c r="U11" i="40"/>
  <c r="W11" s="1"/>
  <c r="T22" i="41"/>
  <c r="D22" s="1"/>
  <c r="D22" i="44"/>
  <c r="U22" s="1"/>
  <c r="AC22" i="47"/>
  <c r="D22" s="1"/>
  <c r="T13" i="23"/>
  <c r="AB13" s="1"/>
  <c r="AH22" i="40"/>
  <c r="D16" i="44"/>
  <c r="F16" s="1"/>
  <c r="AF25" i="29"/>
  <c r="X19" i="45"/>
  <c r="Z10" i="43"/>
  <c r="L10" s="1"/>
  <c r="D23" i="44"/>
  <c r="I23" s="1"/>
  <c r="U23" i="40"/>
  <c r="W23" s="1"/>
  <c r="Z11" i="43"/>
  <c r="D11" s="1"/>
  <c r="T10" i="39"/>
  <c r="V10" s="1"/>
  <c r="AC10" i="47"/>
  <c r="AO10" s="1"/>
  <c r="Z16" i="43"/>
  <c r="AB16" s="1"/>
  <c r="T12" i="41"/>
  <c r="D12" s="1"/>
  <c r="AC14" i="49"/>
  <c r="AG14" s="1"/>
  <c r="U25" i="29"/>
  <c r="U10" i="40"/>
  <c r="Y10" s="1"/>
  <c r="T22" i="39"/>
  <c r="Y22" s="1"/>
  <c r="T22" i="23"/>
  <c r="T21" i="29"/>
  <c r="U21" s="1"/>
  <c r="AC22" i="49"/>
  <c r="AL22" s="1"/>
  <c r="Z14" i="43"/>
  <c r="D14" s="1"/>
  <c r="D22" i="40"/>
  <c r="E22" s="1"/>
  <c r="AC16" i="47"/>
  <c r="AE16" s="1"/>
  <c r="AC19" i="49"/>
  <c r="AE19" s="1"/>
  <c r="V25" i="29"/>
  <c r="AC23" i="47"/>
  <c r="AE23" s="1"/>
  <c r="T23" i="26"/>
  <c r="U23" s="1"/>
  <c r="T10" i="21"/>
  <c r="L10" s="1"/>
  <c r="T13" i="29"/>
  <c r="D13" s="1"/>
  <c r="X16" i="45"/>
  <c r="AI16" s="1"/>
  <c r="T23" i="23"/>
  <c r="AF23" s="1"/>
  <c r="L25" i="29"/>
  <c r="N25" s="1"/>
  <c r="T18"/>
  <c r="V18" s="1"/>
  <c r="T10"/>
  <c r="D10" s="1"/>
  <c r="T22" i="21"/>
  <c r="AF22" s="1"/>
  <c r="X22" i="45"/>
  <c r="AC14" i="47"/>
  <c r="D14" i="44"/>
  <c r="U14" s="1"/>
  <c r="W22" i="40"/>
  <c r="X22"/>
  <c r="X10" i="45"/>
  <c r="Y10" s="1"/>
  <c r="T14" i="41"/>
  <c r="Y14" i="39"/>
  <c r="P14" s="1"/>
  <c r="Z19" i="43"/>
  <c r="AD19" s="1"/>
  <c r="U19" i="40"/>
  <c r="Z19" i="42"/>
  <c r="AP19" s="1"/>
  <c r="T19" i="39"/>
  <c r="T16"/>
  <c r="D16" s="1"/>
  <c r="Z10" i="42"/>
  <c r="AE10" s="1"/>
  <c r="T26" i="26"/>
  <c r="D26" s="1"/>
  <c r="T14" i="21"/>
  <c r="Z15" i="42"/>
  <c r="U15" i="40"/>
  <c r="T14" i="23"/>
  <c r="AC15" i="47"/>
  <c r="X15" i="45"/>
  <c r="T15" i="39"/>
  <c r="T15" i="41"/>
  <c r="T14" i="29"/>
  <c r="Z15" i="43"/>
  <c r="D15" i="44"/>
  <c r="T24" i="23"/>
  <c r="T24" i="21"/>
  <c r="T24" i="26"/>
  <c r="AC9" i="47"/>
  <c r="AF9" s="1"/>
  <c r="Z26" i="43"/>
  <c r="Z26" i="42"/>
  <c r="T26" i="41"/>
  <c r="T13" i="21"/>
  <c r="AC9" i="49"/>
  <c r="AD9" s="1"/>
  <c r="Z18" i="43"/>
  <c r="AP18" s="1"/>
  <c r="D17" i="40"/>
  <c r="L17"/>
  <c r="AB17"/>
  <c r="AH17"/>
  <c r="W17"/>
  <c r="Y17"/>
  <c r="X17"/>
  <c r="AG17" i="42"/>
  <c r="AC17"/>
  <c r="AD17"/>
  <c r="AP17"/>
  <c r="L17"/>
  <c r="AE17"/>
  <c r="AB17"/>
  <c r="V26" i="49"/>
  <c r="Z12" i="43"/>
  <c r="AD12" s="1"/>
  <c r="Y17" i="39"/>
  <c r="L9" i="26"/>
  <c r="T20" i="41"/>
  <c r="L20" s="1"/>
  <c r="E17" i="42"/>
  <c r="F17"/>
  <c r="T11" i="21"/>
  <c r="AG17" i="49"/>
  <c r="X24" i="45"/>
  <c r="Z24" s="1"/>
  <c r="T9" i="21"/>
  <c r="Z9" i="43"/>
  <c r="X9" i="45"/>
  <c r="U9" i="40"/>
  <c r="T9" i="39"/>
  <c r="T9" i="23"/>
  <c r="Z9" i="42"/>
  <c r="T9" i="29"/>
  <c r="D9" i="44"/>
  <c r="U19" i="41"/>
  <c r="D19"/>
  <c r="Z11" i="42"/>
  <c r="T26" i="21"/>
  <c r="L26" s="1"/>
  <c r="T20" i="39"/>
  <c r="L20" s="1"/>
  <c r="AC11" i="47"/>
  <c r="T11" i="41"/>
  <c r="X11" i="45"/>
  <c r="AE17" i="43"/>
  <c r="L17"/>
  <c r="AC17"/>
  <c r="AG17"/>
  <c r="T11" i="26"/>
  <c r="T11" i="23"/>
  <c r="Y14" i="45"/>
  <c r="D14"/>
  <c r="AB14"/>
  <c r="AI14"/>
  <c r="AB16" i="42"/>
  <c r="D16"/>
  <c r="AP16"/>
  <c r="AG16"/>
  <c r="U12" i="40"/>
  <c r="AC20" i="49"/>
  <c r="AD20" s="1"/>
  <c r="H22" i="40"/>
  <c r="I22" s="1"/>
  <c r="D11" i="44"/>
  <c r="D24" i="41"/>
  <c r="U25" i="40"/>
  <c r="L25" s="1"/>
  <c r="T25" i="39"/>
  <c r="D25" s="1"/>
  <c r="Z12" i="42"/>
  <c r="T12" i="39"/>
  <c r="AC11" i="49"/>
  <c r="X12" i="45"/>
  <c r="AC12" i="47"/>
  <c r="D12" i="44"/>
  <c r="Y26" i="39"/>
  <c r="AC14" i="42"/>
  <c r="AC20" i="47"/>
  <c r="X20" i="45"/>
  <c r="X25"/>
  <c r="T26" i="23"/>
  <c r="AC24" i="49"/>
  <c r="AC24" i="47"/>
  <c r="D25" i="44"/>
  <c r="E26"/>
  <c r="I26"/>
  <c r="L26"/>
  <c r="AB16" i="45"/>
  <c r="T27" i="29"/>
  <c r="D27" s="1"/>
  <c r="T12" i="21"/>
  <c r="T12" i="29"/>
  <c r="T13" i="41"/>
  <c r="D13" i="44"/>
  <c r="AC13" i="47"/>
  <c r="AC13" i="49"/>
  <c r="T12" i="23"/>
  <c r="U13" i="40"/>
  <c r="Z13" i="42"/>
  <c r="T13" i="39"/>
  <c r="X13" i="45"/>
  <c r="AD25" i="49"/>
  <c r="T25"/>
  <c r="AG25"/>
  <c r="AE25"/>
  <c r="D25"/>
  <c r="E25" i="47"/>
  <c r="L25"/>
  <c r="F25"/>
  <c r="Z25" i="43"/>
  <c r="Z20"/>
  <c r="Z20" i="42"/>
  <c r="U20" i="40"/>
  <c r="W16"/>
  <c r="T27" i="23"/>
  <c r="U27" s="1"/>
  <c r="Z25" i="42"/>
  <c r="AE25" s="1"/>
  <c r="T25" i="26"/>
  <c r="AC23" i="49"/>
  <c r="T25" i="21"/>
  <c r="T24" i="39"/>
  <c r="Z24" i="43"/>
  <c r="U24" i="40"/>
  <c r="AG15" i="49"/>
  <c r="AL15"/>
  <c r="AE15"/>
  <c r="D15"/>
  <c r="AD15"/>
  <c r="Z13" i="43"/>
  <c r="D16" i="29"/>
  <c r="L16"/>
  <c r="U16"/>
  <c r="V16"/>
  <c r="Y16"/>
  <c r="AF16"/>
  <c r="T25" i="41"/>
  <c r="D20" i="44"/>
  <c r="D20" i="21"/>
  <c r="V20"/>
  <c r="X20"/>
  <c r="U20"/>
  <c r="L20"/>
  <c r="AC16" i="49"/>
  <c r="U27" i="40"/>
  <c r="T27" i="41"/>
  <c r="V23" i="39"/>
  <c r="D23"/>
  <c r="AE23"/>
  <c r="V17" i="21"/>
  <c r="U17"/>
  <c r="I28" i="26"/>
  <c r="J28"/>
  <c r="T18"/>
  <c r="AE16" i="43"/>
  <c r="R13" i="47"/>
  <c r="Q13"/>
  <c r="Z28"/>
  <c r="AA28"/>
  <c r="Q17"/>
  <c r="R17"/>
  <c r="F24" i="44"/>
  <c r="J28" i="47"/>
  <c r="L17" i="44"/>
  <c r="AF26" i="26"/>
  <c r="U28" i="45"/>
  <c r="V28"/>
  <c r="Z27" i="43"/>
  <c r="T27" i="39"/>
  <c r="Z27" i="42"/>
  <c r="T27" i="21"/>
  <c r="T28" i="29"/>
  <c r="T27" i="26"/>
  <c r="AC27" i="49"/>
  <c r="D27" i="44"/>
  <c r="AC27" i="47"/>
  <c r="R19"/>
  <c r="Q19"/>
  <c r="U25" i="23"/>
  <c r="L25"/>
  <c r="AF25"/>
  <c r="X25"/>
  <c r="D25"/>
  <c r="AB25"/>
  <c r="R28" i="26"/>
  <c r="Q28"/>
  <c r="AB17" i="23"/>
  <c r="V17"/>
  <c r="D17"/>
  <c r="U17"/>
  <c r="AF17"/>
  <c r="X17"/>
  <c r="L17"/>
  <c r="Z21" i="42"/>
  <c r="T21" i="23"/>
  <c r="U21" i="40"/>
  <c r="T21" i="21"/>
  <c r="D21" i="44"/>
  <c r="Z21" i="43"/>
  <c r="T20" i="29"/>
  <c r="T21" i="39"/>
  <c r="X21" i="45"/>
  <c r="T21" i="41"/>
  <c r="AC21" i="49"/>
  <c r="AC21" i="47"/>
  <c r="T18" i="39"/>
  <c r="T18" i="21"/>
  <c r="T18" i="41"/>
  <c r="U18" i="40"/>
  <c r="Z18" i="42"/>
  <c r="D18" i="44"/>
  <c r="X18" i="45"/>
  <c r="AC18" i="49"/>
  <c r="T18" i="23"/>
  <c r="AC18" i="47"/>
  <c r="T17" i="29"/>
  <c r="R10" i="47"/>
  <c r="Q10"/>
  <c r="P28"/>
  <c r="Q14"/>
  <c r="R14"/>
  <c r="P28" i="45"/>
  <c r="O28"/>
  <c r="X27"/>
  <c r="U9" i="26" l="1"/>
  <c r="AE17" i="39"/>
  <c r="L23"/>
  <c r="D26" i="45"/>
  <c r="L22" i="39"/>
  <c r="M22" s="1"/>
  <c r="AH11" i="40"/>
  <c r="L17" i="39"/>
  <c r="AF9" i="26"/>
  <c r="D9"/>
  <c r="E9" s="1"/>
  <c r="F10" i="44"/>
  <c r="V9" i="26"/>
  <c r="AD11" i="43"/>
  <c r="J17" i="44"/>
  <c r="U24" i="41"/>
  <c r="AE16" i="42"/>
  <c r="AE14" i="43"/>
  <c r="V17" i="39"/>
  <c r="D14"/>
  <c r="E14" s="1"/>
  <c r="Z17" i="45"/>
  <c r="Y27" i="29"/>
  <c r="L16" i="44"/>
  <c r="V14" i="39"/>
  <c r="D26" i="49"/>
  <c r="AG14" i="43"/>
  <c r="U17" i="44"/>
  <c r="L16" i="42"/>
  <c r="E16" i="44"/>
  <c r="D17" i="39"/>
  <c r="L14"/>
  <c r="N14" s="1"/>
  <c r="AB17" i="45"/>
  <c r="U16" i="44"/>
  <c r="J16"/>
  <c r="AD14" i="43"/>
  <c r="AE14" i="39"/>
  <c r="AB23" i="43"/>
  <c r="AL17" i="49"/>
  <c r="T17"/>
  <c r="L23" i="41"/>
  <c r="T26" i="47"/>
  <c r="U26" s="1"/>
  <c r="AD17" i="49"/>
  <c r="AE26" i="47"/>
  <c r="D17" i="49"/>
  <c r="AO23" i="47"/>
  <c r="U19" i="44"/>
  <c r="U27" i="29"/>
  <c r="AE24" i="41"/>
  <c r="V13" i="23"/>
  <c r="X19" i="41"/>
  <c r="I16" i="44"/>
  <c r="L14" i="43"/>
  <c r="D17" i="45"/>
  <c r="E17" s="1"/>
  <c r="AD25" i="42"/>
  <c r="T22" i="47"/>
  <c r="V22" s="1"/>
  <c r="AD26" i="49"/>
  <c r="AI17" i="45"/>
  <c r="X26" i="46"/>
  <c r="H9"/>
  <c r="J9" s="1"/>
  <c r="X22"/>
  <c r="X17"/>
  <c r="X13"/>
  <c r="X23"/>
  <c r="X9"/>
  <c r="X16"/>
  <c r="X10"/>
  <c r="X8"/>
  <c r="X21"/>
  <c r="X14"/>
  <c r="X20"/>
  <c r="X15"/>
  <c r="X12"/>
  <c r="T9"/>
  <c r="T26"/>
  <c r="AD16" i="42"/>
  <c r="Y10" i="39"/>
  <c r="AD23" i="43"/>
  <c r="AB10"/>
  <c r="AP14" i="42"/>
  <c r="X17" i="41"/>
  <c r="D23" i="43"/>
  <c r="F23" s="1"/>
  <c r="L14" i="42"/>
  <c r="Z10" i="45"/>
  <c r="U17" i="41"/>
  <c r="AE25" i="39"/>
  <c r="AB12" i="43"/>
  <c r="AP23"/>
  <c r="AE14" i="42"/>
  <c r="H26" i="49"/>
  <c r="P26" s="1"/>
  <c r="Q26" s="1"/>
  <c r="T8" i="46"/>
  <c r="Q26"/>
  <c r="Q9"/>
  <c r="D17" i="21"/>
  <c r="L20" i="23"/>
  <c r="AD22" i="49"/>
  <c r="AO22" i="47"/>
  <c r="AH14" i="40"/>
  <c r="X14"/>
  <c r="AB10" i="23"/>
  <c r="U11" i="39"/>
  <c r="AF17" i="21"/>
  <c r="X17"/>
  <c r="D23" i="23"/>
  <c r="E23" s="1"/>
  <c r="X20"/>
  <c r="H20" s="1"/>
  <c r="L19" i="29"/>
  <c r="AE22" i="47"/>
  <c r="D14" i="40"/>
  <c r="E14" s="1"/>
  <c r="AF23" i="26"/>
  <c r="L17" i="21"/>
  <c r="M17" s="1"/>
  <c r="L23" i="23"/>
  <c r="AO17" i="47"/>
  <c r="AF22"/>
  <c r="T12" i="49"/>
  <c r="L26" i="39"/>
  <c r="V10" i="21"/>
  <c r="U10" i="39"/>
  <c r="D10"/>
  <c r="E17" i="44"/>
  <c r="I17"/>
  <c r="AE23" i="43"/>
  <c r="L23"/>
  <c r="P23" s="1"/>
  <c r="AE23" i="41"/>
  <c r="AB14" i="42"/>
  <c r="AD14"/>
  <c r="X20" i="41"/>
  <c r="P20" s="1"/>
  <c r="L24"/>
  <c r="X10"/>
  <c r="Z10" s="1"/>
  <c r="D22" i="43"/>
  <c r="AI23" i="45"/>
  <c r="D17" i="43"/>
  <c r="AD17"/>
  <c r="V19" i="41"/>
  <c r="L19"/>
  <c r="N19" s="1"/>
  <c r="AB14" i="43"/>
  <c r="AP14"/>
  <c r="X26" i="49"/>
  <c r="Z26" s="1"/>
  <c r="D15" i="29"/>
  <c r="F15" s="1"/>
  <c r="AE17" i="41"/>
  <c r="D26" i="39"/>
  <c r="E26" s="1"/>
  <c r="L10"/>
  <c r="L17" i="41"/>
  <c r="V25" i="39"/>
  <c r="AE10"/>
  <c r="AD10" i="43"/>
  <c r="AF16" i="23"/>
  <c r="AG14" i="42"/>
  <c r="AJ14" s="1"/>
  <c r="L12" i="41"/>
  <c r="M12" s="1"/>
  <c r="AB22" i="21"/>
  <c r="AP17" i="43"/>
  <c r="F19" i="44"/>
  <c r="AC14" i="43"/>
  <c r="V17" i="41"/>
  <c r="H26" i="46"/>
  <c r="H11"/>
  <c r="I11" s="1"/>
  <c r="Q11"/>
  <c r="Q8"/>
  <c r="H8"/>
  <c r="P27"/>
  <c r="R8"/>
  <c r="I24"/>
  <c r="J24"/>
  <c r="Q19"/>
  <c r="T19"/>
  <c r="H19"/>
  <c r="R19"/>
  <c r="J18"/>
  <c r="I18"/>
  <c r="H22"/>
  <c r="R22"/>
  <c r="Q22"/>
  <c r="L24"/>
  <c r="U24"/>
  <c r="H17"/>
  <c r="R17"/>
  <c r="Q17"/>
  <c r="U18"/>
  <c r="L18"/>
  <c r="V18"/>
  <c r="R10"/>
  <c r="H10"/>
  <c r="Q10"/>
  <c r="T15"/>
  <c r="Q15"/>
  <c r="R15"/>
  <c r="H15"/>
  <c r="Q21"/>
  <c r="H21"/>
  <c r="R21"/>
  <c r="T12"/>
  <c r="R12"/>
  <c r="H12"/>
  <c r="Q12"/>
  <c r="R23"/>
  <c r="Q23"/>
  <c r="H23"/>
  <c r="R16"/>
  <c r="T16"/>
  <c r="H16"/>
  <c r="Q16"/>
  <c r="H14"/>
  <c r="Q14"/>
  <c r="T14"/>
  <c r="R14"/>
  <c r="T25"/>
  <c r="Q25"/>
  <c r="H25"/>
  <c r="T20"/>
  <c r="H20"/>
  <c r="Q20"/>
  <c r="R20"/>
  <c r="H13"/>
  <c r="T13"/>
  <c r="Q13"/>
  <c r="R13"/>
  <c r="I9"/>
  <c r="V26" i="29"/>
  <c r="AF10" i="21"/>
  <c r="V15"/>
  <c r="U26" i="26"/>
  <c r="V26"/>
  <c r="U11" i="29"/>
  <c r="AF19" i="21"/>
  <c r="AP22" i="42"/>
  <c r="V22" i="21"/>
  <c r="E14" i="44"/>
  <c r="D17" i="47"/>
  <c r="L17" s="1"/>
  <c r="D15" i="21"/>
  <c r="F15" s="1"/>
  <c r="AB26" i="26"/>
  <c r="L26"/>
  <c r="N26" s="1"/>
  <c r="AB24" i="42"/>
  <c r="D22"/>
  <c r="F14" i="44"/>
  <c r="AF17" i="47"/>
  <c r="AE17"/>
  <c r="AC24" i="42"/>
  <c r="AG19" i="49"/>
  <c r="X19" s="1"/>
  <c r="AG10"/>
  <c r="H10" s="1"/>
  <c r="I10" s="1"/>
  <c r="X10" i="21"/>
  <c r="P10" s="1"/>
  <c r="AB10"/>
  <c r="E23" i="44"/>
  <c r="AF15" i="21"/>
  <c r="X15"/>
  <c r="Z15" s="1"/>
  <c r="D12" i="49"/>
  <c r="AE24" i="42"/>
  <c r="L24"/>
  <c r="Q24" s="1"/>
  <c r="Y26" i="45"/>
  <c r="X16" i="23"/>
  <c r="P16" s="1"/>
  <c r="AB19" i="21"/>
  <c r="L22" i="42"/>
  <c r="N22" s="1"/>
  <c r="D22" i="21"/>
  <c r="E22" s="1"/>
  <c r="X22"/>
  <c r="H22" s="1"/>
  <c r="L14" i="44"/>
  <c r="N14" s="1"/>
  <c r="X22" i="41"/>
  <c r="H22" s="1"/>
  <c r="T10" i="49"/>
  <c r="D10" i="21"/>
  <c r="F10" s="1"/>
  <c r="AB15"/>
  <c r="D24" i="42"/>
  <c r="F24" s="1"/>
  <c r="M25" i="29"/>
  <c r="AB16" i="23"/>
  <c r="D16"/>
  <c r="F16" s="1"/>
  <c r="AG22" i="42"/>
  <c r="H22" s="1"/>
  <c r="L22" i="21"/>
  <c r="M22" s="1"/>
  <c r="U22"/>
  <c r="I14" i="44"/>
  <c r="L22" i="41"/>
  <c r="D10" i="49"/>
  <c r="E10" s="1"/>
  <c r="L26" i="29"/>
  <c r="M26" s="1"/>
  <c r="U10" i="21"/>
  <c r="E19"/>
  <c r="U15"/>
  <c r="AD24" i="42"/>
  <c r="U16" i="23"/>
  <c r="L16"/>
  <c r="M16" s="1"/>
  <c r="J14" i="44"/>
  <c r="E25" i="29"/>
  <c r="AD10" i="49"/>
  <c r="Y18" i="29"/>
  <c r="H18" s="1"/>
  <c r="AC19" i="43"/>
  <c r="Y10" i="29"/>
  <c r="AB10" s="1"/>
  <c r="AB19" i="43"/>
  <c r="D19"/>
  <c r="E19" s="1"/>
  <c r="Y20" i="39"/>
  <c r="P20" s="1"/>
  <c r="AB19" i="42"/>
  <c r="D20" i="39"/>
  <c r="E20" s="1"/>
  <c r="H14"/>
  <c r="J14" s="1"/>
  <c r="AF18" i="29"/>
  <c r="Y16" i="39"/>
  <c r="AB16" s="1"/>
  <c r="AG20" i="49"/>
  <c r="X20" s="1"/>
  <c r="I24" i="44"/>
  <c r="E10"/>
  <c r="V13" i="29"/>
  <c r="L21"/>
  <c r="N21" s="1"/>
  <c r="V15" i="23"/>
  <c r="X23" i="40"/>
  <c r="U24" i="44"/>
  <c r="I10"/>
  <c r="T9" i="49"/>
  <c r="U9" s="1"/>
  <c r="L26" i="40"/>
  <c r="M26" s="1"/>
  <c r="M14"/>
  <c r="AF21" i="29"/>
  <c r="T19" i="47"/>
  <c r="V19" s="1"/>
  <c r="U19" i="23"/>
  <c r="X10"/>
  <c r="Y10" s="1"/>
  <c r="AE9" i="47"/>
  <c r="Y23" i="40"/>
  <c r="AD16" i="43"/>
  <c r="V19" i="29"/>
  <c r="V21"/>
  <c r="AE19" i="47"/>
  <c r="AB14" i="40"/>
  <c r="D9" i="47"/>
  <c r="E9" s="1"/>
  <c r="AG16" i="43"/>
  <c r="AK16" s="1"/>
  <c r="U23" i="41"/>
  <c r="Y16" i="45"/>
  <c r="U18" i="29"/>
  <c r="AE11" i="39"/>
  <c r="AO9" i="47"/>
  <c r="T23"/>
  <c r="U23" s="1"/>
  <c r="D23"/>
  <c r="F23" s="1"/>
  <c r="L16" i="43"/>
  <c r="Q16" s="1"/>
  <c r="AB16" i="40"/>
  <c r="H16" s="1"/>
  <c r="E19" i="44"/>
  <c r="F14" i="39"/>
  <c r="E26" i="49"/>
  <c r="P25" i="29"/>
  <c r="AE16" i="41"/>
  <c r="AF27" i="29"/>
  <c r="V27"/>
  <c r="D11" i="39"/>
  <c r="F11" s="1"/>
  <c r="T9" i="47"/>
  <c r="V9" s="1"/>
  <c r="L23" i="40"/>
  <c r="N23" s="1"/>
  <c r="D10" i="47"/>
  <c r="E10" s="1"/>
  <c r="AP23" i="42"/>
  <c r="E24" i="44"/>
  <c r="AF23" i="47"/>
  <c r="D16" i="43"/>
  <c r="E16" s="1"/>
  <c r="AC16"/>
  <c r="L10" i="44"/>
  <c r="N10" s="1"/>
  <c r="Y15" i="23"/>
  <c r="Y16" i="40"/>
  <c r="L16"/>
  <c r="M16" s="1"/>
  <c r="D23" i="41"/>
  <c r="E23" s="1"/>
  <c r="Z16" i="45"/>
  <c r="AE20" i="49"/>
  <c r="V10" i="41"/>
  <c r="D10"/>
  <c r="E10" s="1"/>
  <c r="X23" i="21"/>
  <c r="H23" s="1"/>
  <c r="Y23" i="45"/>
  <c r="D16" i="47"/>
  <c r="L16" s="1"/>
  <c r="D21" i="29"/>
  <c r="E21" s="1"/>
  <c r="Y21"/>
  <c r="P21" s="1"/>
  <c r="I19" i="44"/>
  <c r="AB15" i="23"/>
  <c r="AE22" i="41"/>
  <c r="D18" i="29"/>
  <c r="F18" s="1"/>
  <c r="X10" i="40"/>
  <c r="L16" i="39"/>
  <c r="M16" s="1"/>
  <c r="W14" i="40"/>
  <c r="L11" i="39"/>
  <c r="M11" s="1"/>
  <c r="D12" i="43"/>
  <c r="F12" s="1"/>
  <c r="D23" i="40"/>
  <c r="E23" s="1"/>
  <c r="D16"/>
  <c r="E16" s="1"/>
  <c r="D16" i="45"/>
  <c r="F16" s="1"/>
  <c r="AE10" i="41"/>
  <c r="Z23" i="45"/>
  <c r="L18" i="29"/>
  <c r="M18" s="1"/>
  <c r="AD17" i="45"/>
  <c r="AG22" i="43"/>
  <c r="V16" i="41"/>
  <c r="L27" i="29"/>
  <c r="M27" s="1"/>
  <c r="AH23" i="40"/>
  <c r="L23" i="42"/>
  <c r="O23" s="1"/>
  <c r="AP16" i="43"/>
  <c r="J10" i="44"/>
  <c r="X16" i="40"/>
  <c r="AE14" i="49"/>
  <c r="AB26" i="40"/>
  <c r="P26" s="1"/>
  <c r="L10" i="41"/>
  <c r="M10" s="1"/>
  <c r="T22" i="49"/>
  <c r="V22" s="1"/>
  <c r="J19" i="44"/>
  <c r="V16" i="39"/>
  <c r="V19" i="23"/>
  <c r="Y14" i="40"/>
  <c r="L23" i="26"/>
  <c r="N23" s="1"/>
  <c r="Y26" i="29"/>
  <c r="AA26" s="1"/>
  <c r="U26"/>
  <c r="AP25" i="42"/>
  <c r="F23" i="44"/>
  <c r="W25" i="40"/>
  <c r="AE10" i="47"/>
  <c r="D11" i="29"/>
  <c r="F11" s="1"/>
  <c r="L11"/>
  <c r="M11" s="1"/>
  <c r="Z15" i="23"/>
  <c r="U23"/>
  <c r="V23"/>
  <c r="Y24" i="45"/>
  <c r="T14" i="49"/>
  <c r="V14" s="1"/>
  <c r="Y26" i="40"/>
  <c r="Y19" i="29"/>
  <c r="H19" s="1"/>
  <c r="X19" i="21"/>
  <c r="Y19" s="1"/>
  <c r="U19"/>
  <c r="X26"/>
  <c r="H26" s="1"/>
  <c r="I26" s="1"/>
  <c r="L23"/>
  <c r="N23" s="1"/>
  <c r="AI10" i="45"/>
  <c r="U15" i="23"/>
  <c r="AA14" i="39"/>
  <c r="L22" i="44"/>
  <c r="AF10" i="29"/>
  <c r="D15" i="23"/>
  <c r="D19"/>
  <c r="E19" s="1"/>
  <c r="L19"/>
  <c r="L10"/>
  <c r="M10" s="1"/>
  <c r="V10"/>
  <c r="U10"/>
  <c r="AB23" i="26"/>
  <c r="V23"/>
  <c r="D26" i="29"/>
  <c r="E26" s="1"/>
  <c r="D25" i="42"/>
  <c r="E25" s="1"/>
  <c r="J23" i="44"/>
  <c r="X25" i="40"/>
  <c r="T10" i="47"/>
  <c r="V10" s="1"/>
  <c r="V11" i="29"/>
  <c r="AF11"/>
  <c r="H15" i="23"/>
  <c r="J15" s="1"/>
  <c r="AB23"/>
  <c r="X23"/>
  <c r="H23" s="1"/>
  <c r="F22" i="29"/>
  <c r="AD14" i="49"/>
  <c r="AL14"/>
  <c r="X26" i="40"/>
  <c r="D19" i="29"/>
  <c r="E19" s="1"/>
  <c r="L19" i="21"/>
  <c r="M19" s="1"/>
  <c r="AF26"/>
  <c r="D23"/>
  <c r="E23" s="1"/>
  <c r="D10" i="45"/>
  <c r="E10" s="1"/>
  <c r="L15" i="23"/>
  <c r="N15" s="1"/>
  <c r="AB14" i="39"/>
  <c r="I22" i="44"/>
  <c r="V10" i="29"/>
  <c r="L10"/>
  <c r="N10" s="1"/>
  <c r="Y22"/>
  <c r="P22" s="1"/>
  <c r="X19" i="23"/>
  <c r="Y19" s="1"/>
  <c r="U16" i="21"/>
  <c r="U22" i="29"/>
  <c r="D10" i="23"/>
  <c r="E10" s="1"/>
  <c r="D23" i="26"/>
  <c r="E23" s="1"/>
  <c r="AB25" i="42"/>
  <c r="U23" i="44"/>
  <c r="D14" i="49"/>
  <c r="E14" s="1"/>
  <c r="W26" i="40"/>
  <c r="V19" i="21"/>
  <c r="AE9" i="41"/>
  <c r="U23" i="21"/>
  <c r="AB23"/>
  <c r="AB10" i="45"/>
  <c r="H10" s="1"/>
  <c r="AF15" i="23"/>
  <c r="U10" i="29"/>
  <c r="AF16" i="21"/>
  <c r="AF19" i="23"/>
  <c r="V23" i="21"/>
  <c r="AB22" i="43"/>
  <c r="L22"/>
  <c r="N22" s="1"/>
  <c r="T20" i="49"/>
  <c r="V20" s="1"/>
  <c r="D20"/>
  <c r="L20" s="1"/>
  <c r="X27" i="23"/>
  <c r="H27" s="1"/>
  <c r="I27" s="1"/>
  <c r="X16" i="41"/>
  <c r="P16" s="1"/>
  <c r="L16"/>
  <c r="N16" s="1"/>
  <c r="AE11" i="43"/>
  <c r="AP11"/>
  <c r="Y25" i="40"/>
  <c r="D25"/>
  <c r="F25" s="1"/>
  <c r="AE23" i="42"/>
  <c r="AG10" i="43"/>
  <c r="AJ10" s="1"/>
  <c r="D10"/>
  <c r="AB18"/>
  <c r="AF13" i="29"/>
  <c r="D9" i="41"/>
  <c r="E9" s="1"/>
  <c r="D24" i="45"/>
  <c r="E24" s="1"/>
  <c r="M16" i="21"/>
  <c r="V20" i="41"/>
  <c r="U9"/>
  <c r="U26" i="21"/>
  <c r="U13" i="23"/>
  <c r="AF16" i="47"/>
  <c r="D22" i="49"/>
  <c r="E22" s="1"/>
  <c r="Y11" i="40"/>
  <c r="D11"/>
  <c r="F11" s="1"/>
  <c r="V16" i="21"/>
  <c r="AB16"/>
  <c r="L15" i="29"/>
  <c r="M15" s="1"/>
  <c r="D16" i="41"/>
  <c r="E16" s="1"/>
  <c r="D23" i="42"/>
  <c r="F23" s="1"/>
  <c r="AB23"/>
  <c r="N9" i="41"/>
  <c r="AP10" i="43"/>
  <c r="AC10"/>
  <c r="Y13" i="29"/>
  <c r="AA13" s="1"/>
  <c r="AI24" i="45"/>
  <c r="D20" i="41"/>
  <c r="E20" s="1"/>
  <c r="U12"/>
  <c r="V9"/>
  <c r="AB26" i="21"/>
  <c r="V26"/>
  <c r="AF13" i="23"/>
  <c r="L22" i="29"/>
  <c r="M22" s="1"/>
  <c r="T16" i="47"/>
  <c r="U16" s="1"/>
  <c r="AE22" i="49"/>
  <c r="L10" i="40"/>
  <c r="AB10"/>
  <c r="P10" s="1"/>
  <c r="Q10" s="1"/>
  <c r="X11"/>
  <c r="L11"/>
  <c r="M11" s="1"/>
  <c r="X16" i="21"/>
  <c r="Y16" s="1"/>
  <c r="U15" i="29"/>
  <c r="AH10" i="40"/>
  <c r="V15" i="29"/>
  <c r="AF15"/>
  <c r="AB11" i="43"/>
  <c r="L11"/>
  <c r="Q11" s="1"/>
  <c r="AH25" i="40"/>
  <c r="AC11" i="43"/>
  <c r="AC23" i="42"/>
  <c r="AE10" i="43"/>
  <c r="U20" i="41"/>
  <c r="X9"/>
  <c r="AA9" s="1"/>
  <c r="D26" i="21"/>
  <c r="F26" s="1"/>
  <c r="AF22" i="29"/>
  <c r="T28" i="23"/>
  <c r="V28" s="1"/>
  <c r="AO16" i="47"/>
  <c r="D10" i="40"/>
  <c r="F10" s="1"/>
  <c r="W10"/>
  <c r="D16" i="21"/>
  <c r="E16" s="1"/>
  <c r="V22" i="29"/>
  <c r="AB15"/>
  <c r="H15"/>
  <c r="I15" s="1"/>
  <c r="AA15"/>
  <c r="P15"/>
  <c r="Q15" s="1"/>
  <c r="D19" i="47"/>
  <c r="AO19"/>
  <c r="AB22" i="45"/>
  <c r="H22" s="1"/>
  <c r="AI22"/>
  <c r="D22"/>
  <c r="U13" i="29"/>
  <c r="L13"/>
  <c r="D13" i="23"/>
  <c r="X13"/>
  <c r="L13"/>
  <c r="AE14" i="41"/>
  <c r="D14"/>
  <c r="U14"/>
  <c r="L14"/>
  <c r="X14"/>
  <c r="V14"/>
  <c r="AL19" i="49"/>
  <c r="T19"/>
  <c r="AD19"/>
  <c r="D19"/>
  <c r="AI19" i="45"/>
  <c r="AB19"/>
  <c r="Y19"/>
  <c r="D19"/>
  <c r="Z19"/>
  <c r="D20" i="23"/>
  <c r="U20"/>
  <c r="AF14" i="47"/>
  <c r="AO14"/>
  <c r="T14"/>
  <c r="D14"/>
  <c r="AE14"/>
  <c r="AB22" i="23"/>
  <c r="V22"/>
  <c r="U22"/>
  <c r="L22"/>
  <c r="AF22"/>
  <c r="X22"/>
  <c r="D22"/>
  <c r="AE22" i="39"/>
  <c r="D22"/>
  <c r="E22" s="1"/>
  <c r="E16"/>
  <c r="F16"/>
  <c r="U16"/>
  <c r="AE16"/>
  <c r="AP19" i="43"/>
  <c r="AE19"/>
  <c r="AG19"/>
  <c r="L19"/>
  <c r="W19" i="40"/>
  <c r="AB19"/>
  <c r="X19"/>
  <c r="AH19"/>
  <c r="Y19"/>
  <c r="L19"/>
  <c r="D19"/>
  <c r="AE19" i="42"/>
  <c r="L19"/>
  <c r="AC19"/>
  <c r="D19"/>
  <c r="AD19"/>
  <c r="AG19"/>
  <c r="V19" i="39"/>
  <c r="L19"/>
  <c r="AE19"/>
  <c r="Y19"/>
  <c r="D19"/>
  <c r="U19"/>
  <c r="AG10" i="42"/>
  <c r="AB10"/>
  <c r="AP10"/>
  <c r="AC10"/>
  <c r="AD10"/>
  <c r="L10"/>
  <c r="D10"/>
  <c r="D26" i="41"/>
  <c r="L26"/>
  <c r="X26"/>
  <c r="U26"/>
  <c r="AF24" i="26"/>
  <c r="U24"/>
  <c r="L24"/>
  <c r="V24"/>
  <c r="D24"/>
  <c r="AB24"/>
  <c r="AB15" i="43"/>
  <c r="D15"/>
  <c r="AC15"/>
  <c r="AD15"/>
  <c r="AP15"/>
  <c r="L15"/>
  <c r="AE15"/>
  <c r="AG15"/>
  <c r="U15" i="39"/>
  <c r="D15"/>
  <c r="AE15"/>
  <c r="V15"/>
  <c r="Y15"/>
  <c r="L15"/>
  <c r="Y15" i="40"/>
  <c r="D15"/>
  <c r="AH15"/>
  <c r="W15"/>
  <c r="L15"/>
  <c r="AB15"/>
  <c r="X15"/>
  <c r="T28" i="21"/>
  <c r="AB28" s="1"/>
  <c r="AG26" i="42"/>
  <c r="AD26"/>
  <c r="AB26"/>
  <c r="D26"/>
  <c r="L26"/>
  <c r="N26" s="1"/>
  <c r="AB24" i="21"/>
  <c r="AF24"/>
  <c r="U24"/>
  <c r="D24"/>
  <c r="X24"/>
  <c r="V24"/>
  <c r="L24"/>
  <c r="AI15" i="45"/>
  <c r="Y15"/>
  <c r="Z15"/>
  <c r="AB15"/>
  <c r="D15"/>
  <c r="AP15" i="42"/>
  <c r="AG15"/>
  <c r="L15"/>
  <c r="AD15"/>
  <c r="AC15"/>
  <c r="D15"/>
  <c r="AB15"/>
  <c r="AE15"/>
  <c r="AG26" i="43"/>
  <c r="AD26"/>
  <c r="D26"/>
  <c r="L26"/>
  <c r="N26" s="1"/>
  <c r="AB26"/>
  <c r="L24" i="23"/>
  <c r="AF24"/>
  <c r="D24"/>
  <c r="V24"/>
  <c r="X24"/>
  <c r="U24"/>
  <c r="AB24"/>
  <c r="L14" i="29"/>
  <c r="D14"/>
  <c r="Y14"/>
  <c r="U14"/>
  <c r="AF14"/>
  <c r="V14"/>
  <c r="AF15" i="47"/>
  <c r="D15"/>
  <c r="AO15"/>
  <c r="AE15"/>
  <c r="T15"/>
  <c r="X14" i="21"/>
  <c r="L14"/>
  <c r="AB14"/>
  <c r="V14"/>
  <c r="U14"/>
  <c r="AF14"/>
  <c r="D14"/>
  <c r="AF13"/>
  <c r="D13"/>
  <c r="AB13"/>
  <c r="L13"/>
  <c r="U13"/>
  <c r="V13"/>
  <c r="X13"/>
  <c r="E15" i="44"/>
  <c r="L15"/>
  <c r="I15"/>
  <c r="J15"/>
  <c r="F15"/>
  <c r="U15"/>
  <c r="L15" i="41"/>
  <c r="U15"/>
  <c r="AE15"/>
  <c r="V15"/>
  <c r="X15"/>
  <c r="D15"/>
  <c r="L14" i="23"/>
  <c r="AF14"/>
  <c r="V14"/>
  <c r="D14"/>
  <c r="AB14"/>
  <c r="U14"/>
  <c r="X14"/>
  <c r="AD18" i="43"/>
  <c r="D9" i="49"/>
  <c r="F9" s="1"/>
  <c r="U25" i="39"/>
  <c r="AC18" i="43"/>
  <c r="L18"/>
  <c r="Q18" s="1"/>
  <c r="AL9" i="49"/>
  <c r="AG9"/>
  <c r="AI9" s="1"/>
  <c r="U20" i="39"/>
  <c r="AE18" i="43"/>
  <c r="AE9" i="49"/>
  <c r="AC25" i="42"/>
  <c r="L25" i="39"/>
  <c r="M25" s="1"/>
  <c r="L12" i="43"/>
  <c r="N12" s="1"/>
  <c r="L25" i="42"/>
  <c r="P25" s="1"/>
  <c r="D18" i="43"/>
  <c r="E18" s="1"/>
  <c r="AC28" i="49"/>
  <c r="AD28" s="1"/>
  <c r="AI19"/>
  <c r="N17" i="39"/>
  <c r="M17"/>
  <c r="F17"/>
  <c r="E17"/>
  <c r="N17" i="40"/>
  <c r="M17"/>
  <c r="F17" i="41"/>
  <c r="E17"/>
  <c r="E17" i="40"/>
  <c r="F17"/>
  <c r="P17" i="41"/>
  <c r="AA17"/>
  <c r="Z17"/>
  <c r="H17"/>
  <c r="H17" i="39"/>
  <c r="P17"/>
  <c r="AB17"/>
  <c r="AA17"/>
  <c r="M17" i="41"/>
  <c r="N17"/>
  <c r="N17" i="42"/>
  <c r="O17"/>
  <c r="Q17"/>
  <c r="P17"/>
  <c r="AL17"/>
  <c r="AI17"/>
  <c r="AJ17"/>
  <c r="H17"/>
  <c r="AK17"/>
  <c r="S17"/>
  <c r="H17" i="40"/>
  <c r="AD17"/>
  <c r="AE17"/>
  <c r="P17"/>
  <c r="S22" i="42"/>
  <c r="U22" s="1"/>
  <c r="E16"/>
  <c r="F16"/>
  <c r="AD14" i="45"/>
  <c r="H14"/>
  <c r="AE14"/>
  <c r="V11" i="26"/>
  <c r="L11"/>
  <c r="L28" s="1"/>
  <c r="D11"/>
  <c r="D28" s="1"/>
  <c r="U11"/>
  <c r="AF11"/>
  <c r="AB11"/>
  <c r="Z22" i="21"/>
  <c r="P22"/>
  <c r="E17" i="43"/>
  <c r="F17"/>
  <c r="T11" i="47"/>
  <c r="AO11"/>
  <c r="D11"/>
  <c r="AE11"/>
  <c r="AF11"/>
  <c r="H22" i="39"/>
  <c r="I22" s="1"/>
  <c r="P22"/>
  <c r="Q22" s="1"/>
  <c r="N19" i="44"/>
  <c r="M19"/>
  <c r="R19"/>
  <c r="Q19"/>
  <c r="AE9" i="42"/>
  <c r="L9"/>
  <c r="AD9"/>
  <c r="AC9"/>
  <c r="AB9"/>
  <c r="AG9"/>
  <c r="D9"/>
  <c r="AP9"/>
  <c r="Z9" i="45"/>
  <c r="Y9"/>
  <c r="AB9"/>
  <c r="D9"/>
  <c r="AI9"/>
  <c r="AJ17" i="49"/>
  <c r="X17"/>
  <c r="H17"/>
  <c r="AI17"/>
  <c r="V17"/>
  <c r="U17"/>
  <c r="M9" i="26"/>
  <c r="N9"/>
  <c r="AJ16" i="42"/>
  <c r="H16"/>
  <c r="AI16"/>
  <c r="AK16"/>
  <c r="S16"/>
  <c r="AL16"/>
  <c r="F14" i="45"/>
  <c r="E14"/>
  <c r="E23"/>
  <c r="F23"/>
  <c r="N22" i="21"/>
  <c r="AE11" i="42"/>
  <c r="D11"/>
  <c r="AP11"/>
  <c r="AB11"/>
  <c r="AC11"/>
  <c r="L11"/>
  <c r="AD11"/>
  <c r="V16" i="47"/>
  <c r="E19" i="41"/>
  <c r="F19"/>
  <c r="X9" i="23"/>
  <c r="D9"/>
  <c r="AF9"/>
  <c r="U9"/>
  <c r="L9"/>
  <c r="AB9"/>
  <c r="V9"/>
  <c r="D9" i="43"/>
  <c r="AB9"/>
  <c r="AD9"/>
  <c r="AP9"/>
  <c r="L9"/>
  <c r="AC9"/>
  <c r="AG9"/>
  <c r="AE9"/>
  <c r="AF11" i="21"/>
  <c r="U11"/>
  <c r="AB11"/>
  <c r="L11"/>
  <c r="D11"/>
  <c r="X11"/>
  <c r="V11"/>
  <c r="F14" i="43"/>
  <c r="E14"/>
  <c r="D28" i="44"/>
  <c r="F28" s="1"/>
  <c r="T28" i="41"/>
  <c r="U28" s="1"/>
  <c r="F26" i="47"/>
  <c r="E26"/>
  <c r="L26"/>
  <c r="W12" i="40"/>
  <c r="X12"/>
  <c r="L12"/>
  <c r="Y12"/>
  <c r="D12"/>
  <c r="AJ17" i="43"/>
  <c r="AI17"/>
  <c r="AK17"/>
  <c r="S17"/>
  <c r="AL17"/>
  <c r="H17"/>
  <c r="O17"/>
  <c r="N17"/>
  <c r="Q17"/>
  <c r="P17"/>
  <c r="Y11" i="45"/>
  <c r="AI11"/>
  <c r="D11"/>
  <c r="Z11"/>
  <c r="J10" i="49"/>
  <c r="P10"/>
  <c r="P19" i="41"/>
  <c r="H19"/>
  <c r="AA19"/>
  <c r="Z19"/>
  <c r="J9" i="44"/>
  <c r="U9"/>
  <c r="F9"/>
  <c r="E9"/>
  <c r="I9"/>
  <c r="L9"/>
  <c r="L9" i="39"/>
  <c r="AE9"/>
  <c r="D9"/>
  <c r="Y9"/>
  <c r="U9"/>
  <c r="V9"/>
  <c r="U9" i="21"/>
  <c r="D9"/>
  <c r="V9"/>
  <c r="L9"/>
  <c r="AF9"/>
  <c r="X9"/>
  <c r="AB9"/>
  <c r="L17" i="49"/>
  <c r="F17"/>
  <c r="E17"/>
  <c r="Q14" i="43"/>
  <c r="O14"/>
  <c r="N14"/>
  <c r="P14"/>
  <c r="R14" i="39"/>
  <c r="Q14"/>
  <c r="E10" i="29"/>
  <c r="F10"/>
  <c r="F9" i="26"/>
  <c r="F11" i="44"/>
  <c r="U11"/>
  <c r="I11"/>
  <c r="E11"/>
  <c r="J11"/>
  <c r="Q16" i="42"/>
  <c r="P16"/>
  <c r="N16"/>
  <c r="O16"/>
  <c r="D11" i="23"/>
  <c r="AB11"/>
  <c r="U11"/>
  <c r="V11"/>
  <c r="L11"/>
  <c r="AF11"/>
  <c r="X11"/>
  <c r="L11" i="41"/>
  <c r="U11"/>
  <c r="V11"/>
  <c r="D11"/>
  <c r="AE11"/>
  <c r="M19"/>
  <c r="L9" i="29"/>
  <c r="V9"/>
  <c r="D9"/>
  <c r="U9"/>
  <c r="Y9"/>
  <c r="AF9"/>
  <c r="W9" i="40"/>
  <c r="X9"/>
  <c r="L9"/>
  <c r="AH9"/>
  <c r="Y9"/>
  <c r="D9"/>
  <c r="AB9"/>
  <c r="V17" i="47"/>
  <c r="U17"/>
  <c r="Q16" i="44"/>
  <c r="N16"/>
  <c r="R16"/>
  <c r="M16"/>
  <c r="AI14" i="43"/>
  <c r="AL14"/>
  <c r="H14"/>
  <c r="S14"/>
  <c r="AK14"/>
  <c r="AJ14"/>
  <c r="L22" i="47"/>
  <c r="E22"/>
  <c r="F22"/>
  <c r="AB18" i="29"/>
  <c r="T28" i="26"/>
  <c r="F20" i="21"/>
  <c r="E20"/>
  <c r="AB13" i="43"/>
  <c r="AD13"/>
  <c r="D13"/>
  <c r="L13"/>
  <c r="AP13"/>
  <c r="AG13"/>
  <c r="AE13"/>
  <c r="AC13"/>
  <c r="U15" i="49"/>
  <c r="V15"/>
  <c r="V25" i="26"/>
  <c r="L25"/>
  <c r="D25"/>
  <c r="U25"/>
  <c r="AF25"/>
  <c r="AB25"/>
  <c r="AG20" i="42"/>
  <c r="L20"/>
  <c r="AB20"/>
  <c r="D20"/>
  <c r="AC20"/>
  <c r="AE20"/>
  <c r="AD20"/>
  <c r="L25" i="43"/>
  <c r="D25"/>
  <c r="AC25"/>
  <c r="AE25"/>
  <c r="AB25"/>
  <c r="AP25"/>
  <c r="AD25"/>
  <c r="V12" i="21"/>
  <c r="AF12"/>
  <c r="D12"/>
  <c r="X12"/>
  <c r="AB12"/>
  <c r="U12"/>
  <c r="L12"/>
  <c r="AO24" i="47"/>
  <c r="T24"/>
  <c r="AE24"/>
  <c r="AF24"/>
  <c r="D24"/>
  <c r="E14" i="42"/>
  <c r="F14"/>
  <c r="AD12"/>
  <c r="L12"/>
  <c r="AB12"/>
  <c r="D12"/>
  <c r="E12" i="41"/>
  <c r="F12"/>
  <c r="M24"/>
  <c r="N24"/>
  <c r="L27" i="23"/>
  <c r="M27" s="1"/>
  <c r="D27"/>
  <c r="E27" s="1"/>
  <c r="I20" i="44"/>
  <c r="E20"/>
  <c r="F20"/>
  <c r="L20"/>
  <c r="J20"/>
  <c r="V25" i="41"/>
  <c r="U25"/>
  <c r="L25"/>
  <c r="AE25"/>
  <c r="D25"/>
  <c r="V24" i="39"/>
  <c r="AE24"/>
  <c r="U24"/>
  <c r="D24"/>
  <c r="L24"/>
  <c r="N23" i="41"/>
  <c r="M23"/>
  <c r="N20" i="23"/>
  <c r="M20"/>
  <c r="AD20" i="43"/>
  <c r="AB20"/>
  <c r="D20"/>
  <c r="AG20"/>
  <c r="L20"/>
  <c r="AC20"/>
  <c r="AE20"/>
  <c r="L25" i="49"/>
  <c r="E25"/>
  <c r="F25"/>
  <c r="AB13" i="45"/>
  <c r="Y13"/>
  <c r="AI13"/>
  <c r="Z13"/>
  <c r="D13"/>
  <c r="Y13" i="40"/>
  <c r="AH13"/>
  <c r="X13"/>
  <c r="AB13"/>
  <c r="L13"/>
  <c r="D13"/>
  <c r="W13"/>
  <c r="E13" i="44"/>
  <c r="U13"/>
  <c r="L13"/>
  <c r="J13"/>
  <c r="I13"/>
  <c r="F13"/>
  <c r="H16" i="45"/>
  <c r="AE16"/>
  <c r="AD16"/>
  <c r="AL24" i="49"/>
  <c r="D24"/>
  <c r="T24"/>
  <c r="AD24"/>
  <c r="AE24"/>
  <c r="M19" i="29"/>
  <c r="N19"/>
  <c r="P26" i="39"/>
  <c r="AA26"/>
  <c r="H26"/>
  <c r="D12" i="45"/>
  <c r="Y12"/>
  <c r="H20" i="39"/>
  <c r="AB24" i="43"/>
  <c r="AP24"/>
  <c r="AE24"/>
  <c r="L24"/>
  <c r="AD24"/>
  <c r="AC24"/>
  <c r="D24"/>
  <c r="AF27" i="23"/>
  <c r="AB27"/>
  <c r="P20" i="21"/>
  <c r="Y20"/>
  <c r="H20"/>
  <c r="Z20"/>
  <c r="R15" i="23"/>
  <c r="Q15"/>
  <c r="M23"/>
  <c r="N23"/>
  <c r="M16" i="29"/>
  <c r="N16"/>
  <c r="L15" i="49"/>
  <c r="F15"/>
  <c r="E15"/>
  <c r="X15"/>
  <c r="AJ15"/>
  <c r="H15"/>
  <c r="AI15"/>
  <c r="AB25" i="21"/>
  <c r="D25"/>
  <c r="AF25"/>
  <c r="X25"/>
  <c r="V25"/>
  <c r="L25"/>
  <c r="U25"/>
  <c r="P20" i="23"/>
  <c r="H26" i="45"/>
  <c r="AD26"/>
  <c r="V13" i="39"/>
  <c r="L13"/>
  <c r="D13"/>
  <c r="U13"/>
  <c r="AE13"/>
  <c r="Y13"/>
  <c r="L12" i="23"/>
  <c r="AB12"/>
  <c r="V12"/>
  <c r="D12"/>
  <c r="AF12"/>
  <c r="X12"/>
  <c r="U12"/>
  <c r="D13" i="41"/>
  <c r="X13"/>
  <c r="U13"/>
  <c r="L13"/>
  <c r="V13"/>
  <c r="AE13"/>
  <c r="D26" i="23"/>
  <c r="V26"/>
  <c r="X26"/>
  <c r="U26"/>
  <c r="AB26"/>
  <c r="L26"/>
  <c r="AF26"/>
  <c r="AF20" i="47"/>
  <c r="AE20"/>
  <c r="D20"/>
  <c r="T20"/>
  <c r="H16" i="23"/>
  <c r="Z16"/>
  <c r="Y16"/>
  <c r="O14" i="42"/>
  <c r="Q14"/>
  <c r="N14"/>
  <c r="P14"/>
  <c r="M26" i="39"/>
  <c r="N26"/>
  <c r="T11" i="49"/>
  <c r="D11"/>
  <c r="AD11"/>
  <c r="AE11"/>
  <c r="AL11"/>
  <c r="M20" i="41"/>
  <c r="N20"/>
  <c r="F20" i="39"/>
  <c r="M26" i="21"/>
  <c r="N26"/>
  <c r="M20"/>
  <c r="N20"/>
  <c r="X20" i="40"/>
  <c r="AB20"/>
  <c r="L20"/>
  <c r="D20"/>
  <c r="W20"/>
  <c r="Y20"/>
  <c r="V25" i="49"/>
  <c r="U25"/>
  <c r="E26" i="45"/>
  <c r="F26"/>
  <c r="T13" i="47"/>
  <c r="AO13"/>
  <c r="D13"/>
  <c r="AF13"/>
  <c r="AE13"/>
  <c r="Z20" i="45"/>
  <c r="D20"/>
  <c r="AB20"/>
  <c r="Y20"/>
  <c r="AI14" i="42"/>
  <c r="AL14"/>
  <c r="AK14"/>
  <c r="D12" i="47"/>
  <c r="AE12"/>
  <c r="T12"/>
  <c r="U12" s="1"/>
  <c r="M20" i="39"/>
  <c r="N20"/>
  <c r="AC28" i="47"/>
  <c r="AE28" s="1"/>
  <c r="V27" i="23"/>
  <c r="P16" i="29"/>
  <c r="H16"/>
  <c r="AB16"/>
  <c r="AA16"/>
  <c r="F16"/>
  <c r="E16"/>
  <c r="E13"/>
  <c r="F13"/>
  <c r="L24" i="40"/>
  <c r="W24"/>
  <c r="D24"/>
  <c r="Y24"/>
  <c r="X24"/>
  <c r="AH24"/>
  <c r="AL23" i="49"/>
  <c r="T23"/>
  <c r="AD23"/>
  <c r="D23"/>
  <c r="AE23"/>
  <c r="N25" i="47"/>
  <c r="M25"/>
  <c r="H25" i="49"/>
  <c r="AJ25"/>
  <c r="X25"/>
  <c r="AI25"/>
  <c r="L14"/>
  <c r="H14"/>
  <c r="X14"/>
  <c r="AJ14"/>
  <c r="AI14"/>
  <c r="F26" i="40"/>
  <c r="E26"/>
  <c r="AD13" i="42"/>
  <c r="AB13"/>
  <c r="D13"/>
  <c r="AC13"/>
  <c r="L13"/>
  <c r="AG13"/>
  <c r="AP13"/>
  <c r="AE13"/>
  <c r="AD13" i="49"/>
  <c r="D13"/>
  <c r="AL13"/>
  <c r="AE13"/>
  <c r="T13"/>
  <c r="AG13"/>
  <c r="U12" i="29"/>
  <c r="D12"/>
  <c r="Y12"/>
  <c r="V12"/>
  <c r="AF12"/>
  <c r="L12"/>
  <c r="M26" i="44"/>
  <c r="Q26"/>
  <c r="F25"/>
  <c r="U25"/>
  <c r="I25"/>
  <c r="J25"/>
  <c r="E25"/>
  <c r="AI25" i="45"/>
  <c r="D25"/>
  <c r="Y25"/>
  <c r="Z25"/>
  <c r="E12" i="44"/>
  <c r="I12"/>
  <c r="D12" i="39"/>
  <c r="L12"/>
  <c r="U12"/>
  <c r="Z20" i="41"/>
  <c r="H20"/>
  <c r="AA20"/>
  <c r="E24"/>
  <c r="F24"/>
  <c r="D27" i="45"/>
  <c r="AI27"/>
  <c r="AB27"/>
  <c r="H27" s="1"/>
  <c r="Q28" i="47"/>
  <c r="R28"/>
  <c r="L18" i="42"/>
  <c r="AE18"/>
  <c r="Z28"/>
  <c r="AB18"/>
  <c r="AP18"/>
  <c r="D18"/>
  <c r="AC18"/>
  <c r="AD18"/>
  <c r="U18" i="39"/>
  <c r="D18"/>
  <c r="AE18"/>
  <c r="V18"/>
  <c r="L18"/>
  <c r="Z21" i="45"/>
  <c r="Y21"/>
  <c r="AB21"/>
  <c r="AI21"/>
  <c r="D21"/>
  <c r="F21" i="44"/>
  <c r="U21"/>
  <c r="I21"/>
  <c r="J21"/>
  <c r="E21"/>
  <c r="L21"/>
  <c r="Y17" i="23"/>
  <c r="Z17"/>
  <c r="H17"/>
  <c r="P17"/>
  <c r="F25"/>
  <c r="E25"/>
  <c r="N25" i="40"/>
  <c r="M25"/>
  <c r="L27" i="44"/>
  <c r="U27"/>
  <c r="L27" i="21"/>
  <c r="M27" s="1"/>
  <c r="V27"/>
  <c r="U27"/>
  <c r="AB27"/>
  <c r="D27"/>
  <c r="E27" s="1"/>
  <c r="AF27"/>
  <c r="X27"/>
  <c r="T28" i="39"/>
  <c r="N10"/>
  <c r="M10"/>
  <c r="M26" i="26"/>
  <c r="M17" i="44"/>
  <c r="N17"/>
  <c r="R17"/>
  <c r="Q17"/>
  <c r="E11" i="29"/>
  <c r="E23" i="43"/>
  <c r="Q23" i="42"/>
  <c r="P10" i="43"/>
  <c r="O10"/>
  <c r="N10"/>
  <c r="Q10"/>
  <c r="AA27" i="29"/>
  <c r="H27"/>
  <c r="I27" s="1"/>
  <c r="P27"/>
  <c r="Q27" s="1"/>
  <c r="AA16" i="41"/>
  <c r="H16"/>
  <c r="Y17" i="29"/>
  <c r="V17"/>
  <c r="L17"/>
  <c r="D17"/>
  <c r="AF17"/>
  <c r="U17"/>
  <c r="AL18" i="49"/>
  <c r="AE18"/>
  <c r="T18"/>
  <c r="AD18"/>
  <c r="D18"/>
  <c r="Y18" i="40"/>
  <c r="L18"/>
  <c r="X18"/>
  <c r="D18"/>
  <c r="U28"/>
  <c r="AH18"/>
  <c r="W18"/>
  <c r="AE21" i="47"/>
  <c r="AO21"/>
  <c r="T21"/>
  <c r="AF21"/>
  <c r="D21"/>
  <c r="V21" i="39"/>
  <c r="U21"/>
  <c r="Y21"/>
  <c r="D21"/>
  <c r="L21"/>
  <c r="AE21"/>
  <c r="AB21" i="21"/>
  <c r="AF21"/>
  <c r="V21"/>
  <c r="D21"/>
  <c r="L21"/>
  <c r="U21"/>
  <c r="X21"/>
  <c r="D21" i="42"/>
  <c r="AE21"/>
  <c r="AC21"/>
  <c r="AG21"/>
  <c r="AD21"/>
  <c r="AP21"/>
  <c r="L21"/>
  <c r="AB21"/>
  <c r="E12" i="43"/>
  <c r="Y25" i="23"/>
  <c r="Z25"/>
  <c r="H25"/>
  <c r="P25"/>
  <c r="AG27" i="49"/>
  <c r="T27"/>
  <c r="AD27"/>
  <c r="D27"/>
  <c r="L27" s="1"/>
  <c r="AL27"/>
  <c r="AG27" i="42"/>
  <c r="D27"/>
  <c r="AP27"/>
  <c r="AB27"/>
  <c r="L27"/>
  <c r="AC27"/>
  <c r="M15" i="21"/>
  <c r="N15"/>
  <c r="F10" i="39"/>
  <c r="E10"/>
  <c r="E26" i="26"/>
  <c r="F26"/>
  <c r="O23" i="43"/>
  <c r="Q23"/>
  <c r="U18" i="26"/>
  <c r="AF18"/>
  <c r="L18"/>
  <c r="AB18"/>
  <c r="V18"/>
  <c r="D18"/>
  <c r="E17" i="21"/>
  <c r="F17"/>
  <c r="N23" i="39"/>
  <c r="M23"/>
  <c r="AB28" i="23"/>
  <c r="T18" i="47"/>
  <c r="AE18"/>
  <c r="AF18"/>
  <c r="AO18"/>
  <c r="D18"/>
  <c r="Y18" i="45"/>
  <c r="AI18"/>
  <c r="Z18"/>
  <c r="D18"/>
  <c r="X28"/>
  <c r="D18" i="41"/>
  <c r="AE18"/>
  <c r="L18"/>
  <c r="V18"/>
  <c r="U18"/>
  <c r="D21" i="49"/>
  <c r="AG21"/>
  <c r="AL21"/>
  <c r="AD21"/>
  <c r="AE21"/>
  <c r="T21"/>
  <c r="L20" i="29"/>
  <c r="D20"/>
  <c r="Y20"/>
  <c r="AF20"/>
  <c r="V20"/>
  <c r="U20"/>
  <c r="Y21" i="40"/>
  <c r="L21"/>
  <c r="D21"/>
  <c r="W21"/>
  <c r="AB21"/>
  <c r="X21"/>
  <c r="AH21"/>
  <c r="F11" i="43"/>
  <c r="E11"/>
  <c r="D27" i="26"/>
  <c r="E27" s="1"/>
  <c r="V27"/>
  <c r="AB27"/>
  <c r="U27"/>
  <c r="L27"/>
  <c r="M27" s="1"/>
  <c r="AF27"/>
  <c r="AE27" i="39"/>
  <c r="Y27"/>
  <c r="L27"/>
  <c r="M27" s="1"/>
  <c r="D27"/>
  <c r="E27" s="1"/>
  <c r="E15" i="21"/>
  <c r="P11" i="29"/>
  <c r="H11"/>
  <c r="O16" i="43"/>
  <c r="P17" i="21"/>
  <c r="Y17"/>
  <c r="Z17"/>
  <c r="H17"/>
  <c r="U12" i="49"/>
  <c r="F10" i="43"/>
  <c r="E10"/>
  <c r="D27" i="41"/>
  <c r="AE27"/>
  <c r="X27"/>
  <c r="L27"/>
  <c r="E27" i="29"/>
  <c r="F27"/>
  <c r="N26"/>
  <c r="U18" i="23"/>
  <c r="L18"/>
  <c r="AB18"/>
  <c r="V18"/>
  <c r="D18"/>
  <c r="AF18"/>
  <c r="X18"/>
  <c r="E18" i="44"/>
  <c r="F18"/>
  <c r="U18"/>
  <c r="J18"/>
  <c r="I18"/>
  <c r="X18" i="21"/>
  <c r="AB18"/>
  <c r="AF18"/>
  <c r="U18"/>
  <c r="L18"/>
  <c r="V18"/>
  <c r="D18"/>
  <c r="D21" i="41"/>
  <c r="AE21"/>
  <c r="U21"/>
  <c r="V21"/>
  <c r="L21"/>
  <c r="X21"/>
  <c r="AP21" i="43"/>
  <c r="D21"/>
  <c r="L21"/>
  <c r="AB21"/>
  <c r="AD21"/>
  <c r="AC21"/>
  <c r="AE21"/>
  <c r="AG21"/>
  <c r="X21" i="23"/>
  <c r="AB21"/>
  <c r="AF21"/>
  <c r="L21"/>
  <c r="D21"/>
  <c r="V21"/>
  <c r="U21"/>
  <c r="M10" i="21"/>
  <c r="N10"/>
  <c r="F25" i="39"/>
  <c r="E25"/>
  <c r="N17" i="23"/>
  <c r="M17"/>
  <c r="F17"/>
  <c r="E17"/>
  <c r="N25"/>
  <c r="M25"/>
  <c r="AE27" i="47"/>
  <c r="AO27"/>
  <c r="T27"/>
  <c r="D27"/>
  <c r="L27" s="1"/>
  <c r="AF28" i="29"/>
  <c r="L28"/>
  <c r="M28" s="1"/>
  <c r="D28"/>
  <c r="E28" s="1"/>
  <c r="U28"/>
  <c r="Y28"/>
  <c r="L27" i="43"/>
  <c r="AP27"/>
  <c r="AC27"/>
  <c r="AB27"/>
  <c r="D27"/>
  <c r="AG27"/>
  <c r="AB10" i="39"/>
  <c r="P10"/>
  <c r="H10"/>
  <c r="AA10"/>
  <c r="T29" i="29"/>
  <c r="N17" i="21"/>
  <c r="F12" i="49"/>
  <c r="E12"/>
  <c r="L12"/>
  <c r="F23" i="39"/>
  <c r="E23"/>
  <c r="Z28" i="43"/>
  <c r="AB27" i="40"/>
  <c r="X27"/>
  <c r="L27"/>
  <c r="M27" s="1"/>
  <c r="W27"/>
  <c r="D27"/>
  <c r="E27" s="1"/>
  <c r="AH27"/>
  <c r="AL16" i="49"/>
  <c r="AD16"/>
  <c r="T16"/>
  <c r="AE16"/>
  <c r="D16"/>
  <c r="AG16"/>
  <c r="Z16" i="41" l="1"/>
  <c r="H13" i="29"/>
  <c r="E15"/>
  <c r="F19"/>
  <c r="P13"/>
  <c r="J15"/>
  <c r="Y22" i="21"/>
  <c r="M14" i="39"/>
  <c r="H17" i="45"/>
  <c r="AE17"/>
  <c r="N10" i="41"/>
  <c r="N16" i="39"/>
  <c r="L26" i="49"/>
  <c r="F26"/>
  <c r="N23" i="43"/>
  <c r="AA20" i="39"/>
  <c r="U22" i="47"/>
  <c r="V26"/>
  <c r="E11" i="39"/>
  <c r="Z16" i="21"/>
  <c r="AI16" i="43"/>
  <c r="N16" i="40"/>
  <c r="F10" i="45"/>
  <c r="F17"/>
  <c r="Z9" i="41"/>
  <c r="H10"/>
  <c r="Y23" i="21"/>
  <c r="E18" i="29"/>
  <c r="V9" i="46"/>
  <c r="U9"/>
  <c r="L9"/>
  <c r="N9" s="1"/>
  <c r="H10" i="21"/>
  <c r="F23" i="23"/>
  <c r="F20" i="41"/>
  <c r="AA10"/>
  <c r="I26" i="49"/>
  <c r="F14" i="40"/>
  <c r="U10" i="47"/>
  <c r="L10"/>
  <c r="N10" s="1"/>
  <c r="F26" i="29"/>
  <c r="F16" i="43"/>
  <c r="H15" i="21"/>
  <c r="N11" i="39"/>
  <c r="V9" i="49"/>
  <c r="L26" i="46"/>
  <c r="M26" s="1"/>
  <c r="V28" i="41"/>
  <c r="L9" i="47"/>
  <c r="M9" s="1"/>
  <c r="E23"/>
  <c r="N11" i="29"/>
  <c r="Z19" i="21"/>
  <c r="Z20" i="23"/>
  <c r="U20" i="49"/>
  <c r="AJ19"/>
  <c r="F23" i="40"/>
  <c r="Y20" i="23"/>
  <c r="AJ9" i="49"/>
  <c r="H19"/>
  <c r="J19" s="1"/>
  <c r="AD26" i="40"/>
  <c r="P10" i="29"/>
  <c r="Q10" s="1"/>
  <c r="H16" i="21"/>
  <c r="I16" s="1"/>
  <c r="P24" i="42"/>
  <c r="H16" i="43"/>
  <c r="I16" s="1"/>
  <c r="AL16"/>
  <c r="P16"/>
  <c r="U28" i="21"/>
  <c r="E24" i="42"/>
  <c r="S14"/>
  <c r="N16" i="23"/>
  <c r="AB13" i="29"/>
  <c r="R10" i="40"/>
  <c r="AA18" i="29"/>
  <c r="P22" i="41"/>
  <c r="R14" i="44"/>
  <c r="M21" i="29"/>
  <c r="P10" i="41"/>
  <c r="R10" s="1"/>
  <c r="F17" i="47"/>
  <c r="F22" i="21"/>
  <c r="AI22" i="42"/>
  <c r="P16" i="21"/>
  <c r="R16" s="1"/>
  <c r="P16" i="39"/>
  <c r="R16" s="1"/>
  <c r="X10" i="49"/>
  <c r="S16" i="43"/>
  <c r="X16" s="1"/>
  <c r="N16"/>
  <c r="V28" i="21"/>
  <c r="P18" i="29"/>
  <c r="AB21"/>
  <c r="P23" i="21"/>
  <c r="N27" i="29"/>
  <c r="AJ16" i="43"/>
  <c r="H10" i="23"/>
  <c r="I10" s="1"/>
  <c r="E16"/>
  <c r="H20" i="49"/>
  <c r="P20" s="1"/>
  <c r="H14" i="42"/>
  <c r="J14" s="1"/>
  <c r="U14" i="49"/>
  <c r="F16" i="21"/>
  <c r="F26" i="39"/>
  <c r="AI10" i="49"/>
  <c r="AJ10"/>
  <c r="V20" i="46"/>
  <c r="U20"/>
  <c r="L20"/>
  <c r="M24"/>
  <c r="Q27"/>
  <c r="R27"/>
  <c r="U13"/>
  <c r="L13"/>
  <c r="V13"/>
  <c r="L25"/>
  <c r="M25" s="1"/>
  <c r="U25"/>
  <c r="J16"/>
  <c r="I16"/>
  <c r="I15"/>
  <c r="J15"/>
  <c r="M18"/>
  <c r="N18"/>
  <c r="J19"/>
  <c r="I19"/>
  <c r="T27"/>
  <c r="V8"/>
  <c r="U8"/>
  <c r="L8"/>
  <c r="J13"/>
  <c r="I13"/>
  <c r="J20"/>
  <c r="I20"/>
  <c r="I25"/>
  <c r="J25"/>
  <c r="V12"/>
  <c r="L12"/>
  <c r="U12"/>
  <c r="J21"/>
  <c r="I21"/>
  <c r="U15"/>
  <c r="L15"/>
  <c r="V15"/>
  <c r="J10"/>
  <c r="I10"/>
  <c r="I22"/>
  <c r="J22"/>
  <c r="U19"/>
  <c r="V19"/>
  <c r="L19"/>
  <c r="U14"/>
  <c r="V14"/>
  <c r="L14"/>
  <c r="J14"/>
  <c r="I14"/>
  <c r="L16"/>
  <c r="V16"/>
  <c r="U16"/>
  <c r="J23"/>
  <c r="I23"/>
  <c r="J12"/>
  <c r="I12"/>
  <c r="I17"/>
  <c r="J17"/>
  <c r="I8"/>
  <c r="J8"/>
  <c r="H27"/>
  <c r="P15" i="21"/>
  <c r="R15" s="1"/>
  <c r="U9" i="47"/>
  <c r="F10" i="23"/>
  <c r="N18" i="43"/>
  <c r="Y10" i="21"/>
  <c r="Y26"/>
  <c r="F14" i="49"/>
  <c r="AE26" i="40"/>
  <c r="AA10" i="29"/>
  <c r="M14" i="44"/>
  <c r="E17" i="47"/>
  <c r="N18" i="29"/>
  <c r="U28" i="23"/>
  <c r="Z10" i="21"/>
  <c r="P26"/>
  <c r="Q26" s="1"/>
  <c r="H26" i="40"/>
  <c r="J26" s="1"/>
  <c r="H10" i="29"/>
  <c r="J10" s="1"/>
  <c r="Q14" i="44"/>
  <c r="U19" i="47"/>
  <c r="H16" i="39"/>
  <c r="J16" s="1"/>
  <c r="Y15" i="21"/>
  <c r="O25" i="42"/>
  <c r="P27" i="23"/>
  <c r="Q27" s="1"/>
  <c r="F9" i="41"/>
  <c r="AA16" i="39"/>
  <c r="N24" i="42"/>
  <c r="F9" i="47"/>
  <c r="P10" i="23"/>
  <c r="R10" s="1"/>
  <c r="N23" i="42"/>
  <c r="M23" i="26"/>
  <c r="P19" i="21"/>
  <c r="Q19" s="1"/>
  <c r="E16" i="47"/>
  <c r="AE10" i="45"/>
  <c r="D28" i="21"/>
  <c r="F28" s="1"/>
  <c r="L10" i="49"/>
  <c r="F10"/>
  <c r="V10"/>
  <c r="U10"/>
  <c r="O24" i="42"/>
  <c r="E10" i="21"/>
  <c r="F10" i="47"/>
  <c r="Z10" i="23"/>
  <c r="L23" i="47"/>
  <c r="M23" s="1"/>
  <c r="P23" i="42"/>
  <c r="H19" i="21"/>
  <c r="I14" i="39"/>
  <c r="F16" i="47"/>
  <c r="AD10" i="45"/>
  <c r="M23" i="21"/>
  <c r="F19" i="43"/>
  <c r="F18"/>
  <c r="H10"/>
  <c r="E23" i="42"/>
  <c r="F25"/>
  <c r="H9" i="41"/>
  <c r="I9" s="1"/>
  <c r="AJ20" i="49"/>
  <c r="P16" i="40"/>
  <c r="Q16" s="1"/>
  <c r="H21" i="29"/>
  <c r="J21" s="1"/>
  <c r="F22" i="49"/>
  <c r="AK10" i="43"/>
  <c r="F23" i="26"/>
  <c r="P9" i="41"/>
  <c r="Q9" s="1"/>
  <c r="AI20" i="49"/>
  <c r="AA19" i="29"/>
  <c r="E16" i="45"/>
  <c r="AA21" i="29"/>
  <c r="L22" i="49"/>
  <c r="M22" s="1"/>
  <c r="U22"/>
  <c r="F10" i="41"/>
  <c r="Y27" i="23"/>
  <c r="L28" i="21"/>
  <c r="N28" s="1"/>
  <c r="P14" i="40"/>
  <c r="H14"/>
  <c r="Q25" i="42"/>
  <c r="E25" i="40"/>
  <c r="N10" i="23"/>
  <c r="AB26" i="29"/>
  <c r="N15"/>
  <c r="V23" i="47"/>
  <c r="F20" i="49"/>
  <c r="F23" i="41"/>
  <c r="N26" i="40"/>
  <c r="M15" i="23"/>
  <c r="R15" i="29"/>
  <c r="N25" i="42"/>
  <c r="Q10" i="44"/>
  <c r="F16" i="40"/>
  <c r="N22" i="29"/>
  <c r="AE14" i="40"/>
  <c r="AD14"/>
  <c r="M23"/>
  <c r="H26" i="29"/>
  <c r="I26" s="1"/>
  <c r="E20" i="49"/>
  <c r="E26" i="21"/>
  <c r="AD16" i="40"/>
  <c r="N19" i="21"/>
  <c r="H9" i="49"/>
  <c r="I9" s="1"/>
  <c r="F21" i="29"/>
  <c r="M10"/>
  <c r="S22" i="43"/>
  <c r="U22" s="1"/>
  <c r="H22"/>
  <c r="AI22"/>
  <c r="M10" i="44"/>
  <c r="P12" i="43"/>
  <c r="R10" i="44"/>
  <c r="M16" i="41"/>
  <c r="P26" i="29"/>
  <c r="R26" s="1"/>
  <c r="F24" i="45"/>
  <c r="AE16" i="40"/>
  <c r="I15" i="23"/>
  <c r="E10" i="40"/>
  <c r="H19" i="23"/>
  <c r="Z19"/>
  <c r="P11" i="43"/>
  <c r="E9" i="49"/>
  <c r="AB19" i="29"/>
  <c r="P23" i="23"/>
  <c r="H22" i="29"/>
  <c r="AA22"/>
  <c r="F15" i="23"/>
  <c r="E15"/>
  <c r="L9" i="49"/>
  <c r="M9" s="1"/>
  <c r="P19" i="29"/>
  <c r="R19" s="1"/>
  <c r="Y23" i="23"/>
  <c r="E11" i="40"/>
  <c r="F23" i="21"/>
  <c r="N11" i="40"/>
  <c r="F19" i="23"/>
  <c r="P19"/>
  <c r="M19"/>
  <c r="N19"/>
  <c r="AL10" i="43"/>
  <c r="F16" i="41"/>
  <c r="N11" i="43"/>
  <c r="E28" i="44"/>
  <c r="AI10" i="43"/>
  <c r="N25" i="39"/>
  <c r="O11" i="43"/>
  <c r="AF28" i="47"/>
  <c r="N10" i="40"/>
  <c r="M10"/>
  <c r="S10" i="43"/>
  <c r="X10" s="1"/>
  <c r="AD10" i="40"/>
  <c r="AE10"/>
  <c r="H10"/>
  <c r="E19" i="47"/>
  <c r="L19"/>
  <c r="F19"/>
  <c r="F22" i="23"/>
  <c r="E22"/>
  <c r="E14" i="47"/>
  <c r="L14"/>
  <c r="F14"/>
  <c r="E19" i="45"/>
  <c r="F19"/>
  <c r="L19" i="49"/>
  <c r="F19"/>
  <c r="E19"/>
  <c r="E14" i="41"/>
  <c r="F14"/>
  <c r="F13" i="23"/>
  <c r="E13"/>
  <c r="Y22"/>
  <c r="Z22"/>
  <c r="H22"/>
  <c r="P22"/>
  <c r="U14" i="47"/>
  <c r="V14"/>
  <c r="H14" i="41"/>
  <c r="P14"/>
  <c r="Z14"/>
  <c r="AA14"/>
  <c r="N13" i="29"/>
  <c r="M13"/>
  <c r="F20" i="23"/>
  <c r="E20"/>
  <c r="AD19" i="45"/>
  <c r="H19"/>
  <c r="AE19"/>
  <c r="U19" i="49"/>
  <c r="V19"/>
  <c r="M14" i="41"/>
  <c r="N14"/>
  <c r="N13" i="23"/>
  <c r="M13"/>
  <c r="N22"/>
  <c r="M22"/>
  <c r="P13"/>
  <c r="Z13"/>
  <c r="Y13"/>
  <c r="H13"/>
  <c r="N19" i="40"/>
  <c r="M19"/>
  <c r="P19"/>
  <c r="H19"/>
  <c r="AD19"/>
  <c r="AE19"/>
  <c r="O19" i="43"/>
  <c r="N19"/>
  <c r="Q19"/>
  <c r="P19"/>
  <c r="AI19"/>
  <c r="S19"/>
  <c r="AL19"/>
  <c r="H19"/>
  <c r="AK19"/>
  <c r="AJ19"/>
  <c r="E19" i="40"/>
  <c r="F19"/>
  <c r="AA19" i="39"/>
  <c r="AB19"/>
  <c r="P19"/>
  <c r="H19"/>
  <c r="F19" i="42"/>
  <c r="E19"/>
  <c r="H10"/>
  <c r="AI10"/>
  <c r="AL10"/>
  <c r="S10"/>
  <c r="AJ10"/>
  <c r="AK10"/>
  <c r="N19" i="39"/>
  <c r="M19"/>
  <c r="AL19" i="42"/>
  <c r="S19"/>
  <c r="H19"/>
  <c r="AJ19"/>
  <c r="AK19"/>
  <c r="AI19"/>
  <c r="N19"/>
  <c r="Q19"/>
  <c r="O19"/>
  <c r="P19"/>
  <c r="F19" i="39"/>
  <c r="E19"/>
  <c r="N10" i="42"/>
  <c r="Q10"/>
  <c r="O10"/>
  <c r="P10"/>
  <c r="E10"/>
  <c r="F10"/>
  <c r="Q16" i="39"/>
  <c r="E14" i="23"/>
  <c r="F14"/>
  <c r="F15" i="41"/>
  <c r="E15"/>
  <c r="Z13" i="21"/>
  <c r="P13"/>
  <c r="H13"/>
  <c r="Y13"/>
  <c r="N14"/>
  <c r="M14"/>
  <c r="M14" i="29"/>
  <c r="N14"/>
  <c r="AK26" i="43"/>
  <c r="S26"/>
  <c r="H26"/>
  <c r="AI26"/>
  <c r="N24" i="21"/>
  <c r="M24"/>
  <c r="E26" i="42"/>
  <c r="F26"/>
  <c r="N15" i="39"/>
  <c r="M15"/>
  <c r="F15"/>
  <c r="E15"/>
  <c r="P15" i="43"/>
  <c r="N15"/>
  <c r="Q15"/>
  <c r="O15"/>
  <c r="F15"/>
  <c r="E15"/>
  <c r="H14" i="23"/>
  <c r="P14"/>
  <c r="Y14"/>
  <c r="Z14"/>
  <c r="H15" i="41"/>
  <c r="Z15"/>
  <c r="AA15"/>
  <c r="P15"/>
  <c r="M15"/>
  <c r="N15"/>
  <c r="E13" i="21"/>
  <c r="F13"/>
  <c r="Y14"/>
  <c r="P14"/>
  <c r="H14"/>
  <c r="Z14"/>
  <c r="E15" i="47"/>
  <c r="F15"/>
  <c r="L15"/>
  <c r="E24" i="23"/>
  <c r="F24"/>
  <c r="E15" i="45"/>
  <c r="F15"/>
  <c r="H15" i="39"/>
  <c r="AA15"/>
  <c r="AB15"/>
  <c r="P15"/>
  <c r="N24" i="26"/>
  <c r="M24"/>
  <c r="P26" i="41"/>
  <c r="Q26" s="1"/>
  <c r="H26"/>
  <c r="Z26"/>
  <c r="X28" i="21"/>
  <c r="Z28" s="1"/>
  <c r="Q15" i="44"/>
  <c r="R15"/>
  <c r="N15"/>
  <c r="M15"/>
  <c r="V15" i="47"/>
  <c r="U15"/>
  <c r="AA14" i="29"/>
  <c r="P14"/>
  <c r="H14"/>
  <c r="AB14"/>
  <c r="E26" i="43"/>
  <c r="F26"/>
  <c r="P15" i="42"/>
  <c r="N15"/>
  <c r="O15"/>
  <c r="Q15"/>
  <c r="H15" i="45"/>
  <c r="AD15"/>
  <c r="AE15"/>
  <c r="P24" i="21"/>
  <c r="H24"/>
  <c r="P15" i="40"/>
  <c r="AE15"/>
  <c r="AD15"/>
  <c r="H15"/>
  <c r="F15"/>
  <c r="E15"/>
  <c r="AK15" i="43"/>
  <c r="S15"/>
  <c r="AJ15"/>
  <c r="AL15"/>
  <c r="AI15"/>
  <c r="H15"/>
  <c r="N14" i="23"/>
  <c r="M14"/>
  <c r="M13" i="21"/>
  <c r="N13"/>
  <c r="E14"/>
  <c r="F14"/>
  <c r="F14" i="29"/>
  <c r="E14"/>
  <c r="P24" i="23"/>
  <c r="H24"/>
  <c r="N24"/>
  <c r="M24"/>
  <c r="E15" i="42"/>
  <c r="F15"/>
  <c r="AJ15"/>
  <c r="H15"/>
  <c r="AI15"/>
  <c r="AK15"/>
  <c r="AL15"/>
  <c r="S15"/>
  <c r="F24" i="21"/>
  <c r="E24"/>
  <c r="AK26" i="42"/>
  <c r="AI26"/>
  <c r="H26"/>
  <c r="S26"/>
  <c r="M15" i="40"/>
  <c r="N15"/>
  <c r="E24" i="26"/>
  <c r="F24"/>
  <c r="E26" i="41"/>
  <c r="F26"/>
  <c r="P18" i="43"/>
  <c r="O18"/>
  <c r="I28" i="44"/>
  <c r="X9" i="49"/>
  <c r="AA9" s="1"/>
  <c r="J28" i="44"/>
  <c r="D28" i="23"/>
  <c r="F28" s="1"/>
  <c r="L28"/>
  <c r="M28" s="1"/>
  <c r="X28"/>
  <c r="Y28" s="1"/>
  <c r="AA19" i="49"/>
  <c r="Z19"/>
  <c r="AE28"/>
  <c r="D28" i="43"/>
  <c r="F28" s="1"/>
  <c r="P19" i="49"/>
  <c r="J17" i="40"/>
  <c r="I17"/>
  <c r="R17" i="41"/>
  <c r="Q17"/>
  <c r="Q17" i="40"/>
  <c r="R17"/>
  <c r="U17" i="42"/>
  <c r="W17"/>
  <c r="V17"/>
  <c r="X17"/>
  <c r="Q17" i="39"/>
  <c r="R17"/>
  <c r="J16" i="21"/>
  <c r="I17" i="41"/>
  <c r="J17"/>
  <c r="I17" i="39"/>
  <c r="J17"/>
  <c r="Q16" i="21"/>
  <c r="I17" i="42"/>
  <c r="J17"/>
  <c r="J18" i="29"/>
  <c r="I18"/>
  <c r="F9"/>
  <c r="E9"/>
  <c r="H11" i="23"/>
  <c r="P11"/>
  <c r="M9" i="21"/>
  <c r="N9"/>
  <c r="V17" i="43"/>
  <c r="X17"/>
  <c r="U17"/>
  <c r="W17"/>
  <c r="N12" i="40"/>
  <c r="M12"/>
  <c r="Q10" i="41"/>
  <c r="J16" i="42"/>
  <c r="I16"/>
  <c r="AI9"/>
  <c r="H9"/>
  <c r="AK9"/>
  <c r="AJ9"/>
  <c r="AL9"/>
  <c r="S9"/>
  <c r="Q9"/>
  <c r="N9"/>
  <c r="O9"/>
  <c r="P9"/>
  <c r="M11" i="26"/>
  <c r="N11"/>
  <c r="AB28" i="43"/>
  <c r="M22" i="47"/>
  <c r="N22"/>
  <c r="I21" i="29"/>
  <c r="J10" i="45"/>
  <c r="I10"/>
  <c r="F28" i="26"/>
  <c r="E28"/>
  <c r="M9" i="39"/>
  <c r="N9"/>
  <c r="P11" i="21"/>
  <c r="H11"/>
  <c r="AL9" i="43"/>
  <c r="H9"/>
  <c r="AI9"/>
  <c r="AJ9"/>
  <c r="AK9"/>
  <c r="S9"/>
  <c r="E9" i="23"/>
  <c r="F9"/>
  <c r="N11" i="42"/>
  <c r="P11"/>
  <c r="Q11"/>
  <c r="O11"/>
  <c r="F11"/>
  <c r="E11"/>
  <c r="W16"/>
  <c r="U16"/>
  <c r="X16"/>
  <c r="V16"/>
  <c r="U11" i="47"/>
  <c r="V11"/>
  <c r="U28" i="26"/>
  <c r="AB28"/>
  <c r="V28"/>
  <c r="R18" i="29"/>
  <c r="Q18"/>
  <c r="U14" i="43"/>
  <c r="V14"/>
  <c r="X14"/>
  <c r="W14"/>
  <c r="AE9" i="40"/>
  <c r="H9"/>
  <c r="P9"/>
  <c r="AD9"/>
  <c r="N9"/>
  <c r="M9"/>
  <c r="P9" i="29"/>
  <c r="AB9"/>
  <c r="H9"/>
  <c r="AA9"/>
  <c r="N9"/>
  <c r="M9"/>
  <c r="N11" i="41"/>
  <c r="M11"/>
  <c r="M11" i="23"/>
  <c r="N11"/>
  <c r="E11"/>
  <c r="F11"/>
  <c r="M17" i="49"/>
  <c r="N17"/>
  <c r="H9" i="21"/>
  <c r="Y9"/>
  <c r="Z9"/>
  <c r="P9"/>
  <c r="F9"/>
  <c r="E9"/>
  <c r="H9" i="39"/>
  <c r="AB9"/>
  <c r="AA9"/>
  <c r="P9"/>
  <c r="M9" i="44"/>
  <c r="N9"/>
  <c r="Q9"/>
  <c r="R9"/>
  <c r="I19" i="41"/>
  <c r="J19"/>
  <c r="Q10" i="49"/>
  <c r="R10"/>
  <c r="J17" i="43"/>
  <c r="I17"/>
  <c r="F12" i="40"/>
  <c r="E12"/>
  <c r="J10" i="41"/>
  <c r="I10"/>
  <c r="E11" i="21"/>
  <c r="F11"/>
  <c r="M9" i="23"/>
  <c r="N9"/>
  <c r="Y9"/>
  <c r="Z9"/>
  <c r="P9"/>
  <c r="H9"/>
  <c r="P17" i="49"/>
  <c r="J17"/>
  <c r="I17"/>
  <c r="F9" i="45"/>
  <c r="E9"/>
  <c r="R22" i="21"/>
  <c r="Q22"/>
  <c r="J14" i="43"/>
  <c r="I14"/>
  <c r="F9" i="40"/>
  <c r="E9"/>
  <c r="R21" i="29"/>
  <c r="Q21"/>
  <c r="N16" i="47"/>
  <c r="M16"/>
  <c r="E11" i="41"/>
  <c r="F11"/>
  <c r="F9" i="39"/>
  <c r="E9"/>
  <c r="Q19" i="41"/>
  <c r="R19"/>
  <c r="F11" i="45"/>
  <c r="E11"/>
  <c r="N26" i="47"/>
  <c r="M26"/>
  <c r="M11" i="21"/>
  <c r="N11"/>
  <c r="N17" i="47"/>
  <c r="M17"/>
  <c r="Q9" i="43"/>
  <c r="P9"/>
  <c r="N9"/>
  <c r="O9"/>
  <c r="F9"/>
  <c r="E9"/>
  <c r="N28" i="26"/>
  <c r="M28"/>
  <c r="Z17" i="49"/>
  <c r="AA17"/>
  <c r="H9" i="45"/>
  <c r="AE9"/>
  <c r="AD9"/>
  <c r="E9" i="42"/>
  <c r="F9"/>
  <c r="L11" i="47"/>
  <c r="F11"/>
  <c r="E11"/>
  <c r="J22" i="21"/>
  <c r="I22"/>
  <c r="F11" i="26"/>
  <c r="E11"/>
  <c r="I14" i="45"/>
  <c r="J14"/>
  <c r="F12" i="39"/>
  <c r="E12"/>
  <c r="H13" i="42"/>
  <c r="AL13"/>
  <c r="AJ13"/>
  <c r="AI13"/>
  <c r="AK13"/>
  <c r="S13"/>
  <c r="Z25" i="49"/>
  <c r="AA25"/>
  <c r="N20" i="40"/>
  <c r="M20"/>
  <c r="U20" i="47"/>
  <c r="V20"/>
  <c r="F12" i="23"/>
  <c r="E12"/>
  <c r="H13" i="39"/>
  <c r="P13"/>
  <c r="AA13"/>
  <c r="AB13"/>
  <c r="P15" i="49"/>
  <c r="J15"/>
  <c r="I15"/>
  <c r="F24" i="43"/>
  <c r="E24"/>
  <c r="U24" i="49"/>
  <c r="V24"/>
  <c r="N25"/>
  <c r="M25"/>
  <c r="F20" i="43"/>
  <c r="E20"/>
  <c r="F25" i="41"/>
  <c r="E25"/>
  <c r="M20" i="44"/>
  <c r="Q20"/>
  <c r="N20"/>
  <c r="R20"/>
  <c r="U24" i="47"/>
  <c r="V24"/>
  <c r="Q20" i="42"/>
  <c r="P20"/>
  <c r="N20"/>
  <c r="AK13" i="43"/>
  <c r="AI13"/>
  <c r="S13"/>
  <c r="AJ13"/>
  <c r="H13"/>
  <c r="AL13"/>
  <c r="L28" i="44"/>
  <c r="N28" s="1"/>
  <c r="R20" i="41"/>
  <c r="Q20"/>
  <c r="N20" i="49"/>
  <c r="M20"/>
  <c r="F25" i="45"/>
  <c r="E25"/>
  <c r="H12" i="29"/>
  <c r="AA12"/>
  <c r="P12"/>
  <c r="AB12"/>
  <c r="V13" i="49"/>
  <c r="U13"/>
  <c r="P13" i="42"/>
  <c r="N13"/>
  <c r="O13"/>
  <c r="Q13"/>
  <c r="N14" i="49"/>
  <c r="M14"/>
  <c r="F24" i="40"/>
  <c r="E24"/>
  <c r="F20" i="45"/>
  <c r="E20"/>
  <c r="E13" i="47"/>
  <c r="F13"/>
  <c r="L13"/>
  <c r="H20" i="40"/>
  <c r="P20"/>
  <c r="AE20"/>
  <c r="AD20"/>
  <c r="R16" i="23"/>
  <c r="Q16"/>
  <c r="E20" i="47"/>
  <c r="L20"/>
  <c r="F20"/>
  <c r="N26" i="23"/>
  <c r="M26"/>
  <c r="M13" i="41"/>
  <c r="N13"/>
  <c r="I20" i="23"/>
  <c r="J20"/>
  <c r="J16" i="40"/>
  <c r="I16"/>
  <c r="N25" i="21"/>
  <c r="M25"/>
  <c r="E25"/>
  <c r="F25"/>
  <c r="M15" i="49"/>
  <c r="N15"/>
  <c r="Q20" i="21"/>
  <c r="R20"/>
  <c r="J20" i="39"/>
  <c r="I20"/>
  <c r="Q26"/>
  <c r="R26"/>
  <c r="F24" i="49"/>
  <c r="E24"/>
  <c r="L24"/>
  <c r="J16" i="45"/>
  <c r="I16"/>
  <c r="Q13" i="44"/>
  <c r="N13"/>
  <c r="R13"/>
  <c r="M13"/>
  <c r="E13" i="40"/>
  <c r="F13"/>
  <c r="P12" i="42"/>
  <c r="N12"/>
  <c r="E24" i="47"/>
  <c r="F24"/>
  <c r="L24"/>
  <c r="H12" i="21"/>
  <c r="Y12"/>
  <c r="Z12"/>
  <c r="P12"/>
  <c r="E25" i="43"/>
  <c r="F25"/>
  <c r="S20" i="42"/>
  <c r="AK20"/>
  <c r="AI20"/>
  <c r="AJ20"/>
  <c r="H20"/>
  <c r="AL20"/>
  <c r="E25" i="26"/>
  <c r="F25"/>
  <c r="AI13" i="49"/>
  <c r="X13"/>
  <c r="AJ13"/>
  <c r="H13"/>
  <c r="AD20" i="45"/>
  <c r="H20"/>
  <c r="AE20"/>
  <c r="N12" i="29"/>
  <c r="M12"/>
  <c r="E12"/>
  <c r="F12"/>
  <c r="Z14" i="49"/>
  <c r="AA14"/>
  <c r="P25"/>
  <c r="J25"/>
  <c r="I25"/>
  <c r="L23"/>
  <c r="F23"/>
  <c r="E23"/>
  <c r="I16" i="29"/>
  <c r="J16"/>
  <c r="F12" i="47"/>
  <c r="E12"/>
  <c r="L12"/>
  <c r="M12" s="1"/>
  <c r="X14" i="42"/>
  <c r="W14"/>
  <c r="U14"/>
  <c r="V14"/>
  <c r="I19" i="21"/>
  <c r="J19"/>
  <c r="I26" i="40"/>
  <c r="F11" i="49"/>
  <c r="L11"/>
  <c r="D4"/>
  <c r="E11"/>
  <c r="F26" i="23"/>
  <c r="E26"/>
  <c r="P12"/>
  <c r="Z12"/>
  <c r="H12"/>
  <c r="Y12"/>
  <c r="R20"/>
  <c r="Q20"/>
  <c r="Z15" i="49"/>
  <c r="AA15"/>
  <c r="R13" i="29"/>
  <c r="Q13"/>
  <c r="R20" i="39"/>
  <c r="Q20"/>
  <c r="E12" i="45"/>
  <c r="F12"/>
  <c r="N13" i="40"/>
  <c r="M13"/>
  <c r="N20" i="43"/>
  <c r="P20"/>
  <c r="Q20"/>
  <c r="N25" i="41"/>
  <c r="M25"/>
  <c r="N12" i="21"/>
  <c r="M12"/>
  <c r="F12"/>
  <c r="E12"/>
  <c r="O25" i="43"/>
  <c r="Q25"/>
  <c r="N25"/>
  <c r="P25"/>
  <c r="F20" i="42"/>
  <c r="E20"/>
  <c r="N25" i="26"/>
  <c r="M25"/>
  <c r="P13" i="43"/>
  <c r="O13"/>
  <c r="Q13"/>
  <c r="N13"/>
  <c r="I20" i="41"/>
  <c r="J20"/>
  <c r="E13" i="49"/>
  <c r="L13"/>
  <c r="F13"/>
  <c r="U23"/>
  <c r="V23"/>
  <c r="I16" i="23"/>
  <c r="J16"/>
  <c r="Y26"/>
  <c r="H26"/>
  <c r="I26" s="1"/>
  <c r="P26"/>
  <c r="Q26" s="1"/>
  <c r="F13" i="41"/>
  <c r="E13"/>
  <c r="M13" i="39"/>
  <c r="N13"/>
  <c r="F24"/>
  <c r="E24"/>
  <c r="T28" i="49"/>
  <c r="U28" s="1"/>
  <c r="D28"/>
  <c r="F28" s="1"/>
  <c r="Y28" i="39"/>
  <c r="AA28" s="1"/>
  <c r="T28" i="47"/>
  <c r="U28" s="1"/>
  <c r="L28" i="43"/>
  <c r="O28" s="1"/>
  <c r="M12" i="39"/>
  <c r="N12"/>
  <c r="E13" i="42"/>
  <c r="F13"/>
  <c r="P14" i="49"/>
  <c r="I14"/>
  <c r="J14"/>
  <c r="N24" i="40"/>
  <c r="M24"/>
  <c r="R16" i="29"/>
  <c r="Q16"/>
  <c r="AA20" i="49"/>
  <c r="Z20"/>
  <c r="I14" i="42"/>
  <c r="V13" i="47"/>
  <c r="U13"/>
  <c r="R26" i="40"/>
  <c r="Q26"/>
  <c r="F20"/>
  <c r="E20"/>
  <c r="U11" i="49"/>
  <c r="V11"/>
  <c r="I19" i="29"/>
  <c r="J19"/>
  <c r="Z13" i="41"/>
  <c r="AA13"/>
  <c r="P13"/>
  <c r="H13"/>
  <c r="M12" i="23"/>
  <c r="N12"/>
  <c r="E13" i="39"/>
  <c r="F13"/>
  <c r="I26" i="45"/>
  <c r="J26"/>
  <c r="Z25" i="21"/>
  <c r="Y25"/>
  <c r="H25"/>
  <c r="P25"/>
  <c r="J13" i="29"/>
  <c r="I13"/>
  <c r="J20" i="21"/>
  <c r="I20"/>
  <c r="N24" i="43"/>
  <c r="P24"/>
  <c r="O24"/>
  <c r="Q24"/>
  <c r="I26" i="39"/>
  <c r="J26"/>
  <c r="P13" i="40"/>
  <c r="H13"/>
  <c r="AD13"/>
  <c r="AE13"/>
  <c r="E13" i="45"/>
  <c r="F13"/>
  <c r="AD13"/>
  <c r="H13"/>
  <c r="AE13"/>
  <c r="H20" i="43"/>
  <c r="S20"/>
  <c r="AL20"/>
  <c r="AJ20"/>
  <c r="AK20"/>
  <c r="AI20"/>
  <c r="N24" i="39"/>
  <c r="M24"/>
  <c r="E12" i="42"/>
  <c r="F12"/>
  <c r="E13" i="43"/>
  <c r="F13"/>
  <c r="P27" i="40"/>
  <c r="Q27" s="1"/>
  <c r="H27"/>
  <c r="I27" s="1"/>
  <c r="N21" i="23"/>
  <c r="M21"/>
  <c r="AL21" i="43"/>
  <c r="H21"/>
  <c r="AJ21"/>
  <c r="S21"/>
  <c r="AK21"/>
  <c r="AI21"/>
  <c r="P21" i="41"/>
  <c r="Z21"/>
  <c r="H21"/>
  <c r="AA21"/>
  <c r="N18" i="21"/>
  <c r="M18"/>
  <c r="P18"/>
  <c r="H18"/>
  <c r="F18" i="23"/>
  <c r="E18"/>
  <c r="P27" i="41"/>
  <c r="H27"/>
  <c r="U10" i="43"/>
  <c r="N21" i="40"/>
  <c r="M21"/>
  <c r="U21" i="49"/>
  <c r="V21"/>
  <c r="X21"/>
  <c r="AJ21"/>
  <c r="H21"/>
  <c r="AI21"/>
  <c r="N18" i="41"/>
  <c r="M18"/>
  <c r="F18" i="45"/>
  <c r="E18"/>
  <c r="D28"/>
  <c r="L18" i="47"/>
  <c r="E18"/>
  <c r="F18"/>
  <c r="U18"/>
  <c r="V18"/>
  <c r="F18" i="26"/>
  <c r="E18"/>
  <c r="I25" i="23"/>
  <c r="J25"/>
  <c r="J10" i="21"/>
  <c r="I10"/>
  <c r="AI21" i="42"/>
  <c r="H21"/>
  <c r="AK21"/>
  <c r="AL21"/>
  <c r="S21"/>
  <c r="AJ21"/>
  <c r="AG28"/>
  <c r="P21" i="21"/>
  <c r="Y21"/>
  <c r="Z21"/>
  <c r="H21"/>
  <c r="M21" i="39"/>
  <c r="N21"/>
  <c r="Y28" i="40"/>
  <c r="X28"/>
  <c r="F17" i="29"/>
  <c r="E17"/>
  <c r="M18" i="39"/>
  <c r="N18"/>
  <c r="N18" i="42"/>
  <c r="P18"/>
  <c r="L28"/>
  <c r="Q18"/>
  <c r="O18"/>
  <c r="X16" i="49"/>
  <c r="AJ16"/>
  <c r="AG28"/>
  <c r="AI16"/>
  <c r="H16"/>
  <c r="AE28" i="43"/>
  <c r="AD28"/>
  <c r="AC28"/>
  <c r="M12" i="49"/>
  <c r="H27" i="43"/>
  <c r="AJ27"/>
  <c r="AI27"/>
  <c r="S27"/>
  <c r="N21"/>
  <c r="O21"/>
  <c r="Q21"/>
  <c r="P21"/>
  <c r="N21" i="41"/>
  <c r="M21"/>
  <c r="F21"/>
  <c r="E21"/>
  <c r="H21" i="40"/>
  <c r="AD21"/>
  <c r="AE21"/>
  <c r="P21"/>
  <c r="AB28"/>
  <c r="P20" i="29"/>
  <c r="AA20"/>
  <c r="AB20"/>
  <c r="H20"/>
  <c r="F21" i="49"/>
  <c r="L21"/>
  <c r="E21"/>
  <c r="D28" i="47"/>
  <c r="L28" i="41"/>
  <c r="D28" i="39"/>
  <c r="N27" i="42"/>
  <c r="O27"/>
  <c r="H27"/>
  <c r="AI27"/>
  <c r="AJ27"/>
  <c r="S27"/>
  <c r="N21"/>
  <c r="P21"/>
  <c r="Q21"/>
  <c r="O21"/>
  <c r="E21" i="39"/>
  <c r="F21"/>
  <c r="F21" i="47"/>
  <c r="E21"/>
  <c r="L21"/>
  <c r="F18" i="40"/>
  <c r="D28"/>
  <c r="E18"/>
  <c r="E18" i="49"/>
  <c r="L18"/>
  <c r="F18"/>
  <c r="M17" i="29"/>
  <c r="N17"/>
  <c r="R16" i="41"/>
  <c r="Q16"/>
  <c r="D29" i="29"/>
  <c r="U28" i="39"/>
  <c r="V28"/>
  <c r="Y27" i="21"/>
  <c r="H27"/>
  <c r="I27" s="1"/>
  <c r="P27"/>
  <c r="Q27" s="1"/>
  <c r="N21" i="44"/>
  <c r="M21"/>
  <c r="Q21"/>
  <c r="R21"/>
  <c r="H21" i="45"/>
  <c r="AE21"/>
  <c r="AD21"/>
  <c r="AB28"/>
  <c r="AB28" i="42"/>
  <c r="V16" i="49"/>
  <c r="U16"/>
  <c r="E16"/>
  <c r="F16"/>
  <c r="L16"/>
  <c r="J10" i="39"/>
  <c r="I10"/>
  <c r="J15" i="21"/>
  <c r="I15"/>
  <c r="O27" i="43"/>
  <c r="N27"/>
  <c r="F21"/>
  <c r="E21"/>
  <c r="F18" i="21"/>
  <c r="E18"/>
  <c r="H18" i="23"/>
  <c r="P18"/>
  <c r="AG28" i="43"/>
  <c r="R17" i="21"/>
  <c r="Q17"/>
  <c r="H27" i="39"/>
  <c r="I27" s="1"/>
  <c r="P27"/>
  <c r="Q27" s="1"/>
  <c r="F20" i="29"/>
  <c r="E20"/>
  <c r="E18" i="41"/>
  <c r="F18"/>
  <c r="H27" i="49"/>
  <c r="P27" s="1"/>
  <c r="X27"/>
  <c r="N21" i="21"/>
  <c r="M21"/>
  <c r="H21" i="39"/>
  <c r="AA21"/>
  <c r="P21"/>
  <c r="AB21"/>
  <c r="W28" i="40"/>
  <c r="L29" i="29"/>
  <c r="L28" i="39"/>
  <c r="Q17" i="23"/>
  <c r="R17"/>
  <c r="AC28" i="42"/>
  <c r="AD28"/>
  <c r="AE28"/>
  <c r="D28" i="41"/>
  <c r="U29" i="29"/>
  <c r="V29"/>
  <c r="R10" i="39"/>
  <c r="Q10"/>
  <c r="Q15" i="21"/>
  <c r="H28" i="29"/>
  <c r="I28" s="1"/>
  <c r="AA28"/>
  <c r="P28"/>
  <c r="Q28" s="1"/>
  <c r="F21" i="23"/>
  <c r="E21"/>
  <c r="H21"/>
  <c r="P21"/>
  <c r="Y21"/>
  <c r="Z21"/>
  <c r="N18"/>
  <c r="M18"/>
  <c r="J10" i="43"/>
  <c r="I10"/>
  <c r="I17" i="21"/>
  <c r="J17"/>
  <c r="R28" i="44"/>
  <c r="Y29" i="29"/>
  <c r="E21" i="40"/>
  <c r="F21"/>
  <c r="M20" i="29"/>
  <c r="N20"/>
  <c r="Z28" i="45"/>
  <c r="Y28"/>
  <c r="N18" i="26"/>
  <c r="M18"/>
  <c r="R25" i="23"/>
  <c r="Q25"/>
  <c r="Q10" i="21"/>
  <c r="R10"/>
  <c r="F21" i="42"/>
  <c r="E21"/>
  <c r="F21" i="21"/>
  <c r="E21"/>
  <c r="V21" i="47"/>
  <c r="U21"/>
  <c r="N18" i="40"/>
  <c r="M18"/>
  <c r="L28"/>
  <c r="V18" i="49"/>
  <c r="U18"/>
  <c r="H17" i="29"/>
  <c r="P17"/>
  <c r="J16" i="41"/>
  <c r="I16"/>
  <c r="N23" i="47"/>
  <c r="J17" i="23"/>
  <c r="I17"/>
  <c r="E21" i="45"/>
  <c r="F21"/>
  <c r="F18" i="39"/>
  <c r="E18"/>
  <c r="F18" i="42"/>
  <c r="D28"/>
  <c r="E18"/>
  <c r="X28" i="41"/>
  <c r="J20" i="49" l="1"/>
  <c r="I20"/>
  <c r="J17" i="45"/>
  <c r="I17"/>
  <c r="J26" i="29"/>
  <c r="M26" i="49"/>
  <c r="N26"/>
  <c r="N9" i="47"/>
  <c r="I16" i="39"/>
  <c r="R9" i="41"/>
  <c r="M9" i="46"/>
  <c r="H28" i="23"/>
  <c r="I28" s="1"/>
  <c r="R10" i="29"/>
  <c r="Y28" i="21"/>
  <c r="M10" i="47"/>
  <c r="J16" i="43"/>
  <c r="U16"/>
  <c r="Q10" i="23"/>
  <c r="E28" i="21"/>
  <c r="I19" i="49"/>
  <c r="P9"/>
  <c r="R9" s="1"/>
  <c r="M28" i="44"/>
  <c r="V16" i="43"/>
  <c r="J10" i="23"/>
  <c r="N9" i="49"/>
  <c r="N22"/>
  <c r="I10" i="29"/>
  <c r="W16" i="43"/>
  <c r="AA10" i="49"/>
  <c r="Z10"/>
  <c r="V10" i="43"/>
  <c r="R19" i="21"/>
  <c r="M15" i="46"/>
  <c r="N15"/>
  <c r="M8"/>
  <c r="N8"/>
  <c r="L27"/>
  <c r="U27"/>
  <c r="V27"/>
  <c r="N13"/>
  <c r="M13"/>
  <c r="I27"/>
  <c r="J27"/>
  <c r="N16"/>
  <c r="M16"/>
  <c r="N14"/>
  <c r="M14"/>
  <c r="N20"/>
  <c r="M20"/>
  <c r="M19"/>
  <c r="N19"/>
  <c r="M12"/>
  <c r="N12"/>
  <c r="P28" i="23"/>
  <c r="R28" s="1"/>
  <c r="M28" i="21"/>
  <c r="AB28" i="39"/>
  <c r="N28" i="23"/>
  <c r="J9" i="41"/>
  <c r="J9" i="49"/>
  <c r="N10"/>
  <c r="M10"/>
  <c r="R16" i="40"/>
  <c r="Q26" i="29"/>
  <c r="V28" i="47"/>
  <c r="Q19" i="29"/>
  <c r="J14" i="40"/>
  <c r="I14"/>
  <c r="Q14"/>
  <c r="R14"/>
  <c r="Q28" i="44"/>
  <c r="E28" i="23"/>
  <c r="W10" i="43"/>
  <c r="V28" i="49"/>
  <c r="R19" i="23"/>
  <c r="Q19"/>
  <c r="J19"/>
  <c r="I19"/>
  <c r="P28" i="21"/>
  <c r="Q28" s="1"/>
  <c r="Q28" i="43"/>
  <c r="I10" i="40"/>
  <c r="J10"/>
  <c r="M19" i="47"/>
  <c r="N19"/>
  <c r="J13" i="23"/>
  <c r="I13"/>
  <c r="M19" i="49"/>
  <c r="N19"/>
  <c r="N14" i="47"/>
  <c r="M14"/>
  <c r="J19" i="45"/>
  <c r="I19"/>
  <c r="R14" i="41"/>
  <c r="Q14"/>
  <c r="Q22" i="23"/>
  <c r="R22"/>
  <c r="R13"/>
  <c r="Q13"/>
  <c r="J14" i="41"/>
  <c r="I14"/>
  <c r="I22" i="23"/>
  <c r="J22"/>
  <c r="W19" i="43"/>
  <c r="V19"/>
  <c r="U19"/>
  <c r="X19"/>
  <c r="J19" i="40"/>
  <c r="I19"/>
  <c r="R19"/>
  <c r="Q19"/>
  <c r="I19" i="43"/>
  <c r="J19"/>
  <c r="J10" i="42"/>
  <c r="I10"/>
  <c r="J19"/>
  <c r="I19"/>
  <c r="X10"/>
  <c r="U10"/>
  <c r="W10"/>
  <c r="V10"/>
  <c r="X19"/>
  <c r="U19"/>
  <c r="W19"/>
  <c r="V19"/>
  <c r="I19" i="39"/>
  <c r="J19"/>
  <c r="Q19"/>
  <c r="R19"/>
  <c r="Q15" i="41"/>
  <c r="R15"/>
  <c r="W26" i="43"/>
  <c r="U26"/>
  <c r="Q13" i="21"/>
  <c r="R13"/>
  <c r="W26" i="42"/>
  <c r="U26"/>
  <c r="I15" i="45"/>
  <c r="J15"/>
  <c r="J14" i="29"/>
  <c r="I14"/>
  <c r="I15" i="39"/>
  <c r="J15"/>
  <c r="N15" i="47"/>
  <c r="M15"/>
  <c r="I14" i="21"/>
  <c r="J14"/>
  <c r="H28"/>
  <c r="I28" s="1"/>
  <c r="J26" i="42"/>
  <c r="I26"/>
  <c r="Q15" i="40"/>
  <c r="R15"/>
  <c r="R14" i="29"/>
  <c r="Q14"/>
  <c r="I26" i="41"/>
  <c r="J26"/>
  <c r="Q15" i="39"/>
  <c r="R15"/>
  <c r="R14" i="21"/>
  <c r="Q14"/>
  <c r="R14" i="23"/>
  <c r="Q14"/>
  <c r="U15" i="42"/>
  <c r="X15"/>
  <c r="W15"/>
  <c r="V15"/>
  <c r="J15"/>
  <c r="I15"/>
  <c r="J15" i="43"/>
  <c r="I15"/>
  <c r="V15"/>
  <c r="W15"/>
  <c r="X15"/>
  <c r="U15"/>
  <c r="I15" i="40"/>
  <c r="J15"/>
  <c r="J15" i="41"/>
  <c r="I15"/>
  <c r="J14" i="23"/>
  <c r="I14"/>
  <c r="I26" i="43"/>
  <c r="J26"/>
  <c r="J13" i="21"/>
  <c r="I13"/>
  <c r="P29" i="29"/>
  <c r="Q29" s="1"/>
  <c r="Z28" i="23"/>
  <c r="E28" i="43"/>
  <c r="Z9" i="49"/>
  <c r="E28"/>
  <c r="Q19"/>
  <c r="R19"/>
  <c r="H29" i="29"/>
  <c r="J29" s="1"/>
  <c r="P28" i="43"/>
  <c r="L28" i="49"/>
  <c r="N28" s="1"/>
  <c r="P28" i="39"/>
  <c r="R28" s="1"/>
  <c r="J9" i="45"/>
  <c r="I9"/>
  <c r="J9" i="23"/>
  <c r="I9"/>
  <c r="R9" i="21"/>
  <c r="Q9"/>
  <c r="V9" i="42"/>
  <c r="W9"/>
  <c r="U9"/>
  <c r="X9"/>
  <c r="J9"/>
  <c r="I9"/>
  <c r="H28" i="43"/>
  <c r="I28" s="1"/>
  <c r="N28"/>
  <c r="N11" i="47"/>
  <c r="M11"/>
  <c r="R9" i="23"/>
  <c r="Q9"/>
  <c r="J9" i="39"/>
  <c r="I9"/>
  <c r="R9" i="29"/>
  <c r="Q9"/>
  <c r="Q9" i="40"/>
  <c r="R9"/>
  <c r="AI28" i="43"/>
  <c r="R17" i="49"/>
  <c r="Q17"/>
  <c r="R9" i="39"/>
  <c r="Q9"/>
  <c r="I9" i="40"/>
  <c r="J9"/>
  <c r="I9" i="21"/>
  <c r="J9"/>
  <c r="J9" i="29"/>
  <c r="I9"/>
  <c r="V9" i="43"/>
  <c r="W9"/>
  <c r="X9"/>
  <c r="U9"/>
  <c r="I9"/>
  <c r="J9"/>
  <c r="I13" i="40"/>
  <c r="J13"/>
  <c r="J20" i="45"/>
  <c r="I20"/>
  <c r="U20" i="42"/>
  <c r="X20"/>
  <c r="W20"/>
  <c r="J12" i="21"/>
  <c r="I12"/>
  <c r="N20" i="47"/>
  <c r="M20"/>
  <c r="N13"/>
  <c r="M13"/>
  <c r="Q12" i="29"/>
  <c r="R12"/>
  <c r="W13" i="42"/>
  <c r="U13"/>
  <c r="V13"/>
  <c r="X13"/>
  <c r="Q13" i="40"/>
  <c r="R13"/>
  <c r="J13" i="41"/>
  <c r="I13"/>
  <c r="R12" i="23"/>
  <c r="Q12"/>
  <c r="N23" i="49"/>
  <c r="M23"/>
  <c r="I13"/>
  <c r="P13"/>
  <c r="J13"/>
  <c r="R12" i="21"/>
  <c r="Q12"/>
  <c r="N24" i="47"/>
  <c r="M24"/>
  <c r="X13" i="43"/>
  <c r="W13"/>
  <c r="U13"/>
  <c r="V13"/>
  <c r="J13" i="42"/>
  <c r="I13"/>
  <c r="I13" i="45"/>
  <c r="J13"/>
  <c r="Q13" i="41"/>
  <c r="R13"/>
  <c r="R14" i="49"/>
  <c r="Q14"/>
  <c r="N11"/>
  <c r="M11"/>
  <c r="M24"/>
  <c r="N24"/>
  <c r="R20" i="40"/>
  <c r="Q20"/>
  <c r="I12" i="29"/>
  <c r="J12"/>
  <c r="Q13" i="39"/>
  <c r="R13"/>
  <c r="J20" i="43"/>
  <c r="I20"/>
  <c r="I25" i="21"/>
  <c r="J25"/>
  <c r="Q25" i="49"/>
  <c r="R25"/>
  <c r="J20" i="42"/>
  <c r="I20"/>
  <c r="L28" i="47"/>
  <c r="M28" s="1"/>
  <c r="W20" i="43"/>
  <c r="U20"/>
  <c r="X20"/>
  <c r="R25" i="21"/>
  <c r="Q25"/>
  <c r="N13" i="49"/>
  <c r="M13"/>
  <c r="J12" i="23"/>
  <c r="I12"/>
  <c r="Q20" i="49"/>
  <c r="R20"/>
  <c r="Z13"/>
  <c r="AA13"/>
  <c r="I20" i="40"/>
  <c r="J20"/>
  <c r="I13" i="43"/>
  <c r="J13"/>
  <c r="R15" i="49"/>
  <c r="Q15"/>
  <c r="J13" i="39"/>
  <c r="I13"/>
  <c r="E29" i="29"/>
  <c r="F29"/>
  <c r="D31"/>
  <c r="E28" i="40"/>
  <c r="F28"/>
  <c r="N28" i="42"/>
  <c r="AA28" i="41"/>
  <c r="Z28"/>
  <c r="N28" i="40"/>
  <c r="M28"/>
  <c r="AA29" i="29"/>
  <c r="AB29"/>
  <c r="E28" i="41"/>
  <c r="F28"/>
  <c r="J21" i="39"/>
  <c r="I21"/>
  <c r="AE28" i="45"/>
  <c r="AD28"/>
  <c r="M18" i="49"/>
  <c r="N18"/>
  <c r="E28" i="39"/>
  <c r="F28"/>
  <c r="M21" i="49"/>
  <c r="N21"/>
  <c r="U27" i="43"/>
  <c r="V27"/>
  <c r="I21" i="42"/>
  <c r="J21"/>
  <c r="H28"/>
  <c r="I21" i="49"/>
  <c r="P21"/>
  <c r="J21"/>
  <c r="S28" i="43"/>
  <c r="J21" i="41"/>
  <c r="I21"/>
  <c r="H28"/>
  <c r="Q21" i="40"/>
  <c r="R21"/>
  <c r="P28"/>
  <c r="AJ28" i="49"/>
  <c r="AI28"/>
  <c r="AI31"/>
  <c r="I21" i="43"/>
  <c r="J21"/>
  <c r="M28" i="39"/>
  <c r="N28"/>
  <c r="M16" i="49"/>
  <c r="N16"/>
  <c r="N21" i="47"/>
  <c r="M21"/>
  <c r="M28" i="41"/>
  <c r="N28"/>
  <c r="Q20" i="29"/>
  <c r="R20"/>
  <c r="I16" i="49"/>
  <c r="P16"/>
  <c r="J16"/>
  <c r="H28"/>
  <c r="AA16"/>
  <c r="Z16"/>
  <c r="X28"/>
  <c r="Q28" i="42"/>
  <c r="O28"/>
  <c r="P28"/>
  <c r="U21"/>
  <c r="V21"/>
  <c r="W21"/>
  <c r="X21"/>
  <c r="S28"/>
  <c r="AI28"/>
  <c r="N18" i="47"/>
  <c r="M18"/>
  <c r="W21" i="43"/>
  <c r="X21"/>
  <c r="V21"/>
  <c r="U21"/>
  <c r="AL28"/>
  <c r="AK28"/>
  <c r="AJ28"/>
  <c r="J21" i="45"/>
  <c r="I21"/>
  <c r="H28"/>
  <c r="AL28" i="42"/>
  <c r="AJ28"/>
  <c r="AK28"/>
  <c r="F28"/>
  <c r="E28"/>
  <c r="Q21" i="23"/>
  <c r="R21"/>
  <c r="M29" i="29"/>
  <c r="N29"/>
  <c r="R21" i="39"/>
  <c r="Q21"/>
  <c r="H28"/>
  <c r="U27" i="42"/>
  <c r="V27"/>
  <c r="F28" i="47"/>
  <c r="E28"/>
  <c r="J20" i="29"/>
  <c r="I20"/>
  <c r="AD28" i="40"/>
  <c r="AE28"/>
  <c r="I21"/>
  <c r="J21"/>
  <c r="H28"/>
  <c r="Q21" i="21"/>
  <c r="R21"/>
  <c r="F28" i="45"/>
  <c r="E28"/>
  <c r="AA21" i="49"/>
  <c r="Z21"/>
  <c r="R21" i="41"/>
  <c r="Q21"/>
  <c r="P28"/>
  <c r="Q28" i="23" l="1"/>
  <c r="Q9" i="49"/>
  <c r="J28" i="23"/>
  <c r="J28" i="21"/>
  <c r="N28" i="47"/>
  <c r="R29" i="29"/>
  <c r="M28" i="49"/>
  <c r="M27" i="46"/>
  <c r="N27"/>
  <c r="I29" i="29"/>
  <c r="R28" i="21"/>
  <c r="Q28" i="39"/>
  <c r="J28" i="43"/>
  <c r="H32" i="29"/>
  <c r="U28" i="43"/>
  <c r="U28" i="42"/>
  <c r="Q13" i="49"/>
  <c r="R13"/>
  <c r="I28" i="45"/>
  <c r="J28"/>
  <c r="I28" i="49"/>
  <c r="J28"/>
  <c r="J28" i="41"/>
  <c r="I28"/>
  <c r="R21" i="49"/>
  <c r="Q21"/>
  <c r="J28" i="39"/>
  <c r="I28"/>
  <c r="I28" i="40"/>
  <c r="J28"/>
  <c r="W28" i="42"/>
  <c r="X28"/>
  <c r="V28"/>
  <c r="AA28" i="49"/>
  <c r="X29"/>
  <c r="Z28"/>
  <c r="R28" i="40"/>
  <c r="Q28"/>
  <c r="R28" i="41"/>
  <c r="Q28"/>
  <c r="R16" i="49"/>
  <c r="Q16"/>
  <c r="P28"/>
  <c r="W28" i="43"/>
  <c r="X28"/>
  <c r="V28"/>
  <c r="J28" i="42"/>
  <c r="I28"/>
  <c r="Q28" i="49" l="1"/>
  <c r="R28"/>
  <c r="AA29"/>
  <c r="Z29"/>
</calcChain>
</file>

<file path=xl/sharedStrings.xml><?xml version="1.0" encoding="utf-8"?>
<sst xmlns="http://schemas.openxmlformats.org/spreadsheetml/2006/main" count="2533" uniqueCount="130">
  <si>
    <t>Фарқи</t>
  </si>
  <si>
    <t>(+, -)</t>
  </si>
  <si>
    <t>%%</t>
  </si>
  <si>
    <t>А</t>
  </si>
  <si>
    <t>Қўшилган қиймат солиғи</t>
  </si>
  <si>
    <t xml:space="preserve">Юридик шахсларнинг мол-мулкига солинадиган  солиқ </t>
  </si>
  <si>
    <t xml:space="preserve">Жисмоний шахсларнинг мол-мулкига солинадиган  солиқ </t>
  </si>
  <si>
    <t>Давлат божи</t>
  </si>
  <si>
    <t>Сув ресурсларидан фойдаланганлик  учун солиқ</t>
  </si>
  <si>
    <t>Даромадлар номи</t>
  </si>
  <si>
    <t>Йул патрул хизмати йигимлари</t>
  </si>
  <si>
    <t>Жарималар</t>
  </si>
  <si>
    <t>млн.сўмда</t>
  </si>
  <si>
    <t>Ягона ер солиғи</t>
  </si>
  <si>
    <t>Бошқа тушумлар</t>
  </si>
  <si>
    <t>Маҳаллий йиғимлар</t>
  </si>
  <si>
    <t>Бозорлар даромадидан тушум</t>
  </si>
  <si>
    <t>Жисмоний шахслардан транспорт воситалари учун бензин, дизел ёқилғиси ва газ истеъмол қилганлик  учун солиқ</t>
  </si>
  <si>
    <t>Юридик шахслардан олинадиган фойда солиғи</t>
  </si>
  <si>
    <t>Тадбиркорлик фаолияти билан шуғулланувчи юридик ва жисмоний шахслардан олинадиган қатъий белгиланган даромад солиғи (ИТД)</t>
  </si>
  <si>
    <t>Жисмоний шахслардан олинадиган даромад солиғи</t>
  </si>
  <si>
    <t>Аниқлан-ган  режа</t>
  </si>
  <si>
    <t xml:space="preserve">Бажари-лиши </t>
  </si>
  <si>
    <t>Изох</t>
  </si>
  <si>
    <t>М А Ъ Л У М О Т И</t>
  </si>
  <si>
    <t>Жисмоний шахсларнинг ер солиғи</t>
  </si>
  <si>
    <t>Юридик шахсларнинг ер солиғи</t>
  </si>
  <si>
    <t>27</t>
  </si>
  <si>
    <t>22</t>
  </si>
  <si>
    <t>7 бензин</t>
  </si>
  <si>
    <t>30</t>
  </si>
  <si>
    <t>1730</t>
  </si>
  <si>
    <t>23</t>
  </si>
  <si>
    <t>32</t>
  </si>
  <si>
    <t>922</t>
  </si>
  <si>
    <t>2045</t>
  </si>
  <si>
    <t>357</t>
  </si>
  <si>
    <t>36928 Хисобланди: 3021,8 млн</t>
  </si>
  <si>
    <t>37170 Хисобланди: 3120,9 млн</t>
  </si>
  <si>
    <t>Жами 39628 Хисобланди 6142,5 млн</t>
  </si>
  <si>
    <t>Пахта завод 9 ойликда 157,2 октябрда 35,2</t>
  </si>
  <si>
    <t>Йил бошидан 1338,7 шундан 1096 Шакар+ГЕС Жами 242,7</t>
  </si>
  <si>
    <t>Х</t>
  </si>
  <si>
    <t>Январ ойи</t>
  </si>
  <si>
    <t>Кон</t>
  </si>
  <si>
    <t>Маҳ</t>
  </si>
  <si>
    <t>Феврал ойи</t>
  </si>
  <si>
    <t>Март ойи</t>
  </si>
  <si>
    <t>Йил бошидан Контенгент</t>
  </si>
  <si>
    <t>Йил бошидан (Махаллий)</t>
  </si>
  <si>
    <t>Апрел ойи</t>
  </si>
  <si>
    <t xml:space="preserve">Жами даромадлар </t>
  </si>
  <si>
    <t>Май ойи</t>
  </si>
  <si>
    <t>Янгибозор туман маҳаллий бюджети</t>
  </si>
  <si>
    <t>июн ойи</t>
  </si>
  <si>
    <t>июл ойи</t>
  </si>
  <si>
    <t>Фарки %</t>
  </si>
  <si>
    <t>Ягона солиқ тўловидан Давлат бюджетига ажратмалар</t>
  </si>
  <si>
    <t>Ер ости бойликларидан фойдаланганлик учун солик</t>
  </si>
  <si>
    <t>млн.сўм</t>
  </si>
  <si>
    <t>3-чорак Контенгент</t>
  </si>
  <si>
    <t>3-чорак (Махаллий)</t>
  </si>
  <si>
    <t>июл  ойи (Контенгент)</t>
  </si>
  <si>
    <t>июл ойи (Махаллий)</t>
  </si>
  <si>
    <t>август  ойи (Контенгент)</t>
  </si>
  <si>
    <t>август ойи (Махаллий)</t>
  </si>
  <si>
    <t>август ойи</t>
  </si>
  <si>
    <t>сентябр ойи</t>
  </si>
  <si>
    <t>октябр ойи</t>
  </si>
  <si>
    <t>ноябр ойи</t>
  </si>
  <si>
    <t>Йиллик</t>
  </si>
  <si>
    <t>1-чорак Контенгент</t>
  </si>
  <si>
    <t>1-чорак (Махаллий)</t>
  </si>
  <si>
    <t>Январ  ойи (Контенгент)</t>
  </si>
  <si>
    <t>Январ ойи (Махаллий)</t>
  </si>
  <si>
    <t>Ижара тўлови</t>
  </si>
  <si>
    <t>Давлат корхоналарининг соф фойдасидан тушумлар</t>
  </si>
  <si>
    <t>Янгибозор туман хокимлиги молия бўлими мудири:</t>
  </si>
  <si>
    <t>Ғ.Рўзметов</t>
  </si>
  <si>
    <t>-</t>
  </si>
  <si>
    <t>2019 Январ ойи</t>
  </si>
  <si>
    <t>2019 Январ ойига нисбатан фарки</t>
  </si>
  <si>
    <t>Феврал  ойи (Контенгент)</t>
  </si>
  <si>
    <t>Феврал ойи (Махаллий)</t>
  </si>
  <si>
    <t>Март  ойи (Контенгент)</t>
  </si>
  <si>
    <t>Март ойи (Махаллий)</t>
  </si>
  <si>
    <t>Тушум 2019        1-чорак</t>
  </si>
  <si>
    <t>Фарқи 2019 га нисбатан</t>
  </si>
  <si>
    <t>24-31 март кунлари кутилаётган тушум</t>
  </si>
  <si>
    <t>25-31 март кунлари кутилаётган тушум</t>
  </si>
  <si>
    <t xml:space="preserve">Кутилаётган Бажари-лиши </t>
  </si>
  <si>
    <t>Аниқлан-ган  режа 2020</t>
  </si>
  <si>
    <t>Бажари-лиши 2020</t>
  </si>
  <si>
    <t>Фарқи 2020</t>
  </si>
  <si>
    <t>Апрел  ойи (Контенгент)</t>
  </si>
  <si>
    <t>Апрел ойи (Махаллий)</t>
  </si>
  <si>
    <t>Алкагол ва алока учун</t>
  </si>
  <si>
    <t xml:space="preserve"> Тасдиқланган режа</t>
  </si>
  <si>
    <t>Аниқланган  режа</t>
  </si>
  <si>
    <t>Транзакция(Ерга егалик хукуки)</t>
  </si>
  <si>
    <t xml:space="preserve">Давлат мулкини ижарага беришдан тушумлар </t>
  </si>
  <si>
    <t xml:space="preserve">Давлат унитар корхоналарининг соф фойдаси </t>
  </si>
  <si>
    <t>2-чорак Контенгент</t>
  </si>
  <si>
    <t>2-чорак (Махаллий)</t>
  </si>
  <si>
    <t>Май  ойи (Контенгент)</t>
  </si>
  <si>
    <t>Май ойи (Махаллий)</t>
  </si>
  <si>
    <t>26.05.2021 йил холатига</t>
  </si>
  <si>
    <t>Солик 1-Н</t>
  </si>
  <si>
    <t>Солик 1-Н тушум</t>
  </si>
  <si>
    <t>Солик 1-Н режа</t>
  </si>
  <si>
    <t>2021 йил Аниқланган  режа</t>
  </si>
  <si>
    <t xml:space="preserve">2021 йил Бажарилиши </t>
  </si>
  <si>
    <t>09.06.2021 йил холатига</t>
  </si>
  <si>
    <t>09.06.2020 йил  холатига тушуми</t>
  </si>
  <si>
    <t>2-чорак(Махаллий)</t>
  </si>
  <si>
    <t>Фарқи 2020  2 чорак</t>
  </si>
  <si>
    <t>Август  ойи (Контенгент)</t>
  </si>
  <si>
    <t>Август ойи (Махаллий)</t>
  </si>
  <si>
    <t>8 ойлик Контенгент</t>
  </si>
  <si>
    <t>8 ойлик (Махаллий)</t>
  </si>
  <si>
    <t>Кутилаётган</t>
  </si>
  <si>
    <t>2020 йил тушум</t>
  </si>
  <si>
    <t>4-чорак (Махаллий)</t>
  </si>
  <si>
    <t>4-чорак Контенгент</t>
  </si>
  <si>
    <t>Декабр (Махаллий)</t>
  </si>
  <si>
    <t>Декабр  ойи (Контенгент)</t>
  </si>
  <si>
    <t>№</t>
  </si>
  <si>
    <t>12 ойлик ( Махаллий )</t>
  </si>
  <si>
    <t>01.01.2022 йилга</t>
  </si>
  <si>
    <t xml:space="preserve">2021 йилда Янгибозор туман маҳаллий бджетининг даромадлар режасининг бажарилиш бўйича </t>
  </si>
</sst>
</file>

<file path=xl/styles.xml><?xml version="1.0" encoding="utf-8"?>
<styleSheet xmlns="http://schemas.openxmlformats.org/spreadsheetml/2006/main">
  <numFmts count="20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\ &quot;сўм&quot;;\-#,##0\ &quot;сўм&quot;"/>
    <numFmt numFmtId="168" formatCode="0.0"/>
    <numFmt numFmtId="170" formatCode="#,##0.0"/>
    <numFmt numFmtId="171" formatCode="#,##0.000"/>
    <numFmt numFmtId="172" formatCode="#,##0.0_ ;[Red]\-#,##0.0\ "/>
    <numFmt numFmtId="173" formatCode="0.0%"/>
    <numFmt numFmtId="174" formatCode="#,##0_ ;[Red]\-#,##0\ "/>
    <numFmt numFmtId="175" formatCode="_-* #,##0.00\ _?_._-;\-* #,##0.00\ _?_._-;_-* &quot;-&quot;??\ _?_._-;_-@_-"/>
    <numFmt numFmtId="176" formatCode="_-* #,##0.00\ &quot;?.&quot;_-;\-* #,##0.00\ &quot;?.&quot;_-;_-* &quot;-&quot;??\ &quot;?.&quot;_-;_-@_-"/>
    <numFmt numFmtId="177" formatCode="_-* #,##0\ &quot;d.&quot;_-;\-* #,##0\ &quot;d.&quot;_-;_-* &quot;-&quot;\ &quot;d.&quot;_-;_-@_-"/>
    <numFmt numFmtId="178" formatCode="_-* #,##0.00\ &quot;d.&quot;_-;\-* #,##0.00\ &quot;d.&quot;_-;_-* &quot;-&quot;??\ &quot;d.&quot;_-;_-@_-"/>
    <numFmt numFmtId="179" formatCode="_-* #,##0.00[$€-1]_-;\-* #,##0.00[$€-1]_-;_-* &quot;-&quot;??[$€-1]_-"/>
    <numFmt numFmtId="180" formatCode="_-* #,##0\ _d_._-;\-* #,##0\ _d_._-;_-* &quot;-&quot;\ _d_._-;_-@_-"/>
    <numFmt numFmtId="181" formatCode="_-* #,##0.00\ _d_._-;\-* #,##0.00\ _d_._-;_-* &quot;-&quot;??\ _d_._-;_-@_-"/>
    <numFmt numFmtId="182" formatCode="_-* #,##0\ _?_._-;\-* #,##0\ _?_._-;_-* &quot;-&quot;\ _?_._-;_-@_-"/>
    <numFmt numFmtId="183" formatCode="_(* #,##0.00_);_(* \(#,##0.00\);_(* &quot;-&quot;??_);_(@_)"/>
  </numFmts>
  <fonts count="56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color indexed="8"/>
      <name val="Times Uzb Roman"/>
      <family val="2"/>
      <charset val="204"/>
    </font>
    <font>
      <sz val="10"/>
      <color indexed="64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b/>
      <sz val="9"/>
      <name val="Arial"/>
      <family val="2"/>
      <charset val="204"/>
    </font>
    <font>
      <sz val="10"/>
      <name val="Baltica"/>
      <charset val="204"/>
    </font>
    <font>
      <b/>
      <sz val="10"/>
      <color indexed="8"/>
      <name val="Courier New"/>
      <family val="3"/>
      <charset val="204"/>
    </font>
    <font>
      <b/>
      <sz val="9"/>
      <color indexed="8"/>
      <name val="Courier New"/>
      <family val="3"/>
      <charset val="204"/>
    </font>
    <font>
      <sz val="8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0"/>
      <name val="Arial Cyr"/>
      <charset val="204"/>
    </font>
    <font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Uzb Roman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677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75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/>
    <xf numFmtId="175" fontId="5" fillId="0" borderId="0" applyFont="0" applyFill="0" applyBorder="0" applyAlignment="0" applyProtection="0"/>
    <xf numFmtId="0" fontId="31" fillId="0" borderId="1" applyNumberFormat="0" applyFont="0" applyBorder="0" applyAlignment="0">
      <alignment horizontal="left" vertical="center" wrapText="1" indent="1" shrinkToFit="1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" fillId="0" borderId="0"/>
    <xf numFmtId="0" fontId="6" fillId="0" borderId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6" borderId="0">
      <alignment horizontal="left" vertical="top"/>
    </xf>
    <xf numFmtId="0" fontId="11" fillId="16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11" fillId="17" borderId="0">
      <alignment horizontal="left" vertical="top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6" borderId="0">
      <alignment horizontal="left" vertical="top"/>
    </xf>
    <xf numFmtId="0" fontId="35" fillId="16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5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6" borderId="0">
      <alignment horizontal="left" vertical="top"/>
    </xf>
    <xf numFmtId="0" fontId="34" fillId="16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4" fillId="17" borderId="0">
      <alignment horizontal="left" vertical="top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6" borderId="0">
      <alignment horizontal="center" vertical="center"/>
    </xf>
    <xf numFmtId="0" fontId="34" fillId="16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4" fillId="17" borderId="0">
      <alignment horizontal="center" vertical="center"/>
    </xf>
    <xf numFmtId="0" fontId="36" fillId="16" borderId="0">
      <alignment horizontal="left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4" fillId="16" borderId="0">
      <alignment horizontal="left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3" fillId="16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7" borderId="0">
      <alignment horizontal="center" vertical="center"/>
    </xf>
    <xf numFmtId="0" fontId="33" fillId="16" borderId="0">
      <alignment horizontal="center" vertical="center"/>
    </xf>
    <xf numFmtId="0" fontId="34" fillId="16" borderId="0">
      <alignment horizontal="righ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7" borderId="0">
      <alignment horizontal="left" vertical="center"/>
    </xf>
    <xf numFmtId="0" fontId="34" fillId="16" borderId="0">
      <alignment horizontal="lef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6" borderId="0">
      <alignment horizontal="right" vertical="center"/>
    </xf>
    <xf numFmtId="0" fontId="34" fillId="16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34" fillId="17" borderId="0">
      <alignment horizontal="right" vertical="center"/>
    </xf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6" fillId="22" borderId="2" applyNumberFormat="0" applyAlignment="0" applyProtection="0"/>
    <xf numFmtId="0" fontId="16" fillId="22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1" fillId="23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</cellStyleXfs>
  <cellXfs count="27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1" fontId="4" fillId="0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26" borderId="12" xfId="0" applyNumberFormat="1" applyFont="1" applyFill="1" applyBorder="1" applyAlignment="1">
      <alignment horizontal="center" vertical="center" wrapText="1"/>
    </xf>
    <xf numFmtId="171" fontId="40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49" fontId="3" fillId="26" borderId="15" xfId="0" applyNumberFormat="1" applyFont="1" applyFill="1" applyBorder="1" applyAlignment="1">
      <alignment horizontal="center" vertical="center"/>
    </xf>
    <xf numFmtId="49" fontId="3" fillId="26" borderId="12" xfId="0" applyNumberFormat="1" applyFont="1" applyFill="1" applyBorder="1" applyAlignment="1">
      <alignment horizontal="center" vertical="center"/>
    </xf>
    <xf numFmtId="49" fontId="3" fillId="27" borderId="12" xfId="0" applyNumberFormat="1" applyFont="1" applyFill="1" applyBorder="1" applyAlignment="1">
      <alignment horizontal="center" vertical="center"/>
    </xf>
    <xf numFmtId="49" fontId="3" fillId="26" borderId="16" xfId="0" applyNumberFormat="1" applyFont="1" applyFill="1" applyBorder="1" applyAlignment="1">
      <alignment horizontal="center" vertical="center"/>
    </xf>
    <xf numFmtId="49" fontId="9" fillId="26" borderId="12" xfId="0" applyNumberFormat="1" applyFont="1" applyFill="1" applyBorder="1" applyAlignment="1">
      <alignment horizontal="center" vertical="center" wrapText="1"/>
    </xf>
    <xf numFmtId="171" fontId="40" fillId="0" borderId="17" xfId="0" applyNumberFormat="1" applyFont="1" applyBorder="1" applyAlignment="1">
      <alignment horizontal="center" vertical="center" wrapText="1"/>
    </xf>
    <xf numFmtId="49" fontId="3" fillId="26" borderId="11" xfId="0" applyNumberFormat="1" applyFont="1" applyFill="1" applyBorder="1" applyAlignment="1">
      <alignment horizontal="center" vertical="center"/>
    </xf>
    <xf numFmtId="49" fontId="3" fillId="26" borderId="11" xfId="0" applyNumberFormat="1" applyFont="1" applyFill="1" applyBorder="1" applyAlignment="1">
      <alignment horizontal="center" vertical="center" wrapText="1"/>
    </xf>
    <xf numFmtId="49" fontId="3" fillId="27" borderId="11" xfId="0" applyNumberFormat="1" applyFont="1" applyFill="1" applyBorder="1" applyAlignment="1">
      <alignment horizontal="center" vertical="center"/>
    </xf>
    <xf numFmtId="49" fontId="9" fillId="26" borderId="11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>
      <alignment horizontal="center"/>
    </xf>
    <xf numFmtId="168" fontId="4" fillId="0" borderId="0" xfId="0" applyNumberFormat="1" applyFont="1" applyFill="1"/>
    <xf numFmtId="172" fontId="4" fillId="0" borderId="0" xfId="0" applyNumberFormat="1" applyFont="1" applyFill="1"/>
    <xf numFmtId="1" fontId="4" fillId="26" borderId="14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8" fillId="0" borderId="0" xfId="0" applyFont="1" applyFill="1" applyAlignment="1">
      <alignment horizontal="center"/>
    </xf>
    <xf numFmtId="0" fontId="38" fillId="0" borderId="11" xfId="0" applyFont="1" applyFill="1" applyBorder="1" applyAlignment="1">
      <alignment horizontal="center"/>
    </xf>
    <xf numFmtId="0" fontId="37" fillId="29" borderId="14" xfId="0" applyFont="1" applyFill="1" applyBorder="1" applyAlignment="1">
      <alignment horizontal="center"/>
    </xf>
    <xf numFmtId="0" fontId="38" fillId="0" borderId="11" xfId="3546" applyNumberFormat="1" applyFont="1" applyFill="1" applyBorder="1" applyAlignment="1">
      <alignment horizontal="left" vertical="center" wrapText="1"/>
    </xf>
    <xf numFmtId="174" fontId="41" fillId="29" borderId="25" xfId="0" applyNumberFormat="1" applyFont="1" applyFill="1" applyBorder="1" applyAlignment="1">
      <alignment horizontal="center" vertical="center" wrapText="1"/>
    </xf>
    <xf numFmtId="172" fontId="42" fillId="0" borderId="25" xfId="0" applyNumberFormat="1" applyFont="1" applyBorder="1" applyAlignment="1">
      <alignment horizontal="center" vertical="center" wrapText="1"/>
    </xf>
    <xf numFmtId="172" fontId="38" fillId="0" borderId="11" xfId="3629" applyNumberFormat="1" applyFont="1" applyFill="1" applyBorder="1" applyAlignment="1" applyProtection="1">
      <alignment horizontal="center" vertical="center"/>
      <protection hidden="1"/>
    </xf>
    <xf numFmtId="170" fontId="38" fillId="0" borderId="26" xfId="0" applyNumberFormat="1" applyFont="1" applyFill="1" applyBorder="1" applyAlignment="1">
      <alignment horizontal="center" vertical="center" wrapText="1"/>
    </xf>
    <xf numFmtId="170" fontId="38" fillId="0" borderId="25" xfId="0" applyNumberFormat="1" applyFont="1" applyFill="1" applyBorder="1" applyAlignment="1">
      <alignment horizontal="center" vertical="center" wrapText="1"/>
    </xf>
    <xf numFmtId="173" fontId="38" fillId="0" borderId="26" xfId="3553" applyNumberFormat="1" applyFont="1" applyFill="1" applyBorder="1" applyAlignment="1">
      <alignment horizontal="center" vertical="center" wrapText="1"/>
    </xf>
    <xf numFmtId="173" fontId="38" fillId="0" borderId="23" xfId="3553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left" vertical="center" wrapText="1"/>
    </xf>
    <xf numFmtId="170" fontId="38" fillId="0" borderId="11" xfId="0" applyNumberFormat="1" applyFont="1" applyFill="1" applyBorder="1" applyAlignment="1">
      <alignment horizontal="center" vertical="center" wrapText="1"/>
    </xf>
    <xf numFmtId="170" fontId="39" fillId="0" borderId="26" xfId="0" applyNumberFormat="1" applyFont="1" applyFill="1" applyBorder="1" applyAlignment="1">
      <alignment horizontal="center" vertical="center" wrapText="1"/>
    </xf>
    <xf numFmtId="172" fontId="42" fillId="30" borderId="25" xfId="0" applyNumberFormat="1" applyFont="1" applyFill="1" applyBorder="1" applyAlignment="1">
      <alignment horizontal="center" vertical="center" wrapText="1"/>
    </xf>
    <xf numFmtId="172" fontId="38" fillId="17" borderId="11" xfId="3629" applyNumberFormat="1" applyFont="1" applyFill="1" applyBorder="1" applyAlignment="1" applyProtection="1">
      <alignment horizontal="center" vertical="center"/>
      <protection hidden="1"/>
    </xf>
    <xf numFmtId="170" fontId="38" fillId="17" borderId="26" xfId="0" applyNumberFormat="1" applyFont="1" applyFill="1" applyBorder="1" applyAlignment="1">
      <alignment horizontal="center" vertical="center" wrapText="1"/>
    </xf>
    <xf numFmtId="170" fontId="38" fillId="17" borderId="25" xfId="0" applyNumberFormat="1" applyFont="1" applyFill="1" applyBorder="1" applyAlignment="1">
      <alignment horizontal="center" vertical="center" wrapText="1"/>
    </xf>
    <xf numFmtId="172" fontId="42" fillId="0" borderId="11" xfId="0" applyNumberFormat="1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center" vertical="center" wrapText="1"/>
    </xf>
    <xf numFmtId="170" fontId="37" fillId="28" borderId="27" xfId="0" applyNumberFormat="1" applyFont="1" applyFill="1" applyBorder="1" applyAlignment="1">
      <alignment horizontal="center" vertical="center" wrapText="1"/>
    </xf>
    <xf numFmtId="170" fontId="37" fillId="28" borderId="21" xfId="0" applyNumberFormat="1" applyFont="1" applyFill="1" applyBorder="1" applyAlignment="1">
      <alignment horizontal="center" vertical="center" wrapText="1"/>
    </xf>
    <xf numFmtId="170" fontId="37" fillId="28" borderId="28" xfId="0" applyNumberFormat="1" applyFont="1" applyFill="1" applyBorder="1" applyAlignment="1">
      <alignment horizontal="center" vertical="center" wrapText="1"/>
    </xf>
    <xf numFmtId="0" fontId="37" fillId="31" borderId="0" xfId="0" applyFont="1" applyFill="1" applyAlignment="1">
      <alignment horizontal="center" vertical="center" wrapText="1"/>
    </xf>
    <xf numFmtId="0" fontId="4" fillId="31" borderId="0" xfId="0" applyFont="1" applyFill="1"/>
    <xf numFmtId="0" fontId="37" fillId="31" borderId="0" xfId="0" applyFont="1" applyFill="1" applyAlignment="1">
      <alignment horizontal="center"/>
    </xf>
    <xf numFmtId="0" fontId="38" fillId="31" borderId="0" xfId="0" applyFont="1" applyFill="1" applyAlignment="1">
      <alignment horizontal="center"/>
    </xf>
    <xf numFmtId="0" fontId="37" fillId="31" borderId="11" xfId="0" applyFont="1" applyFill="1" applyBorder="1" applyAlignment="1"/>
    <xf numFmtId="172" fontId="4" fillId="31" borderId="11" xfId="3629" applyNumberFormat="1" applyFont="1" applyFill="1" applyBorder="1" applyAlignment="1" applyProtection="1">
      <alignment horizontal="center" vertical="center"/>
      <protection hidden="1"/>
    </xf>
    <xf numFmtId="172" fontId="38" fillId="31" borderId="11" xfId="3629" applyNumberFormat="1" applyFont="1" applyFill="1" applyBorder="1" applyAlignment="1" applyProtection="1">
      <alignment horizontal="center" vertical="center"/>
      <protection hidden="1"/>
    </xf>
    <xf numFmtId="170" fontId="37" fillId="31" borderId="16" xfId="0" applyNumberFormat="1" applyFont="1" applyFill="1" applyBorder="1" applyAlignment="1">
      <alignment horizontal="center" vertical="center" wrapText="1"/>
    </xf>
    <xf numFmtId="172" fontId="37" fillId="31" borderId="11" xfId="3629" applyNumberFormat="1" applyFont="1" applyFill="1" applyBorder="1" applyAlignment="1" applyProtection="1">
      <alignment horizontal="center" vertical="center"/>
      <protection hidden="1"/>
    </xf>
    <xf numFmtId="1" fontId="4" fillId="31" borderId="0" xfId="0" applyNumberFormat="1" applyFont="1" applyFill="1"/>
    <xf numFmtId="172" fontId="38" fillId="0" borderId="0" xfId="0" applyNumberFormat="1" applyFont="1" applyFill="1" applyAlignment="1">
      <alignment horizontal="center"/>
    </xf>
    <xf numFmtId="0" fontId="37" fillId="31" borderId="11" xfId="0" applyFont="1" applyFill="1" applyBorder="1" applyAlignment="1">
      <alignment horizontal="center"/>
    </xf>
    <xf numFmtId="173" fontId="38" fillId="26" borderId="23" xfId="3553" applyNumberFormat="1" applyFont="1" applyFill="1" applyBorder="1" applyAlignment="1">
      <alignment horizontal="center" vertical="center" wrapText="1"/>
    </xf>
    <xf numFmtId="172" fontId="42" fillId="0" borderId="14" xfId="0" applyNumberFormat="1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170" fontId="4" fillId="0" borderId="0" xfId="0" applyNumberFormat="1" applyFont="1" applyFill="1"/>
    <xf numFmtId="172" fontId="38" fillId="26" borderId="11" xfId="3629" applyNumberFormat="1" applyFont="1" applyFill="1" applyBorder="1" applyAlignment="1" applyProtection="1">
      <alignment horizontal="center" vertical="center"/>
      <protection hidden="1"/>
    </xf>
    <xf numFmtId="0" fontId="43" fillId="0" borderId="11" xfId="3546" applyNumberFormat="1" applyFont="1" applyFill="1" applyBorder="1" applyAlignment="1">
      <alignment horizontal="left" vertical="center" wrapText="1"/>
    </xf>
    <xf numFmtId="174" fontId="44" fillId="29" borderId="25" xfId="0" applyNumberFormat="1" applyFont="1" applyFill="1" applyBorder="1" applyAlignment="1">
      <alignment horizontal="center" vertical="center" wrapText="1"/>
    </xf>
    <xf numFmtId="172" fontId="45" fillId="0" borderId="25" xfId="0" applyNumberFormat="1" applyFont="1" applyBorder="1" applyAlignment="1">
      <alignment horizontal="center" vertical="center" wrapText="1"/>
    </xf>
    <xf numFmtId="172" fontId="43" fillId="0" borderId="11" xfId="3629" applyNumberFormat="1" applyFont="1" applyFill="1" applyBorder="1" applyAlignment="1" applyProtection="1">
      <alignment horizontal="center" vertical="center"/>
      <protection hidden="1"/>
    </xf>
    <xf numFmtId="170" fontId="43" fillId="0" borderId="26" xfId="0" applyNumberFormat="1" applyFont="1" applyFill="1" applyBorder="1" applyAlignment="1">
      <alignment horizontal="center" vertical="center" wrapText="1"/>
    </xf>
    <xf numFmtId="170" fontId="43" fillId="0" borderId="25" xfId="0" applyNumberFormat="1" applyFont="1" applyFill="1" applyBorder="1" applyAlignment="1">
      <alignment horizontal="center" vertical="center" wrapText="1"/>
    </xf>
    <xf numFmtId="170" fontId="43" fillId="0" borderId="11" xfId="0" applyNumberFormat="1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left" vertical="center" wrapText="1"/>
    </xf>
    <xf numFmtId="170" fontId="45" fillId="0" borderId="26" xfId="0" applyNumberFormat="1" applyFont="1" applyFill="1" applyBorder="1" applyAlignment="1">
      <alignment horizontal="center" vertical="center" wrapText="1"/>
    </xf>
    <xf numFmtId="172" fontId="45" fillId="30" borderId="25" xfId="0" applyNumberFormat="1" applyFont="1" applyFill="1" applyBorder="1" applyAlignment="1">
      <alignment horizontal="center" vertical="center" wrapText="1"/>
    </xf>
    <xf numFmtId="172" fontId="43" fillId="17" borderId="11" xfId="3629" applyNumberFormat="1" applyFont="1" applyFill="1" applyBorder="1" applyAlignment="1" applyProtection="1">
      <alignment horizontal="center" vertical="center"/>
      <protection hidden="1"/>
    </xf>
    <xf numFmtId="170" fontId="43" fillId="17" borderId="26" xfId="0" applyNumberFormat="1" applyFont="1" applyFill="1" applyBorder="1" applyAlignment="1">
      <alignment horizontal="center" vertical="center" wrapText="1"/>
    </xf>
    <xf numFmtId="0" fontId="46" fillId="28" borderId="11" xfId="0" applyFont="1" applyFill="1" applyBorder="1" applyAlignment="1">
      <alignment horizontal="center" vertical="center" wrapText="1"/>
    </xf>
    <xf numFmtId="170" fontId="46" fillId="28" borderId="27" xfId="0" applyNumberFormat="1" applyFont="1" applyFill="1" applyBorder="1" applyAlignment="1">
      <alignment horizontal="center" vertical="center" wrapText="1"/>
    </xf>
    <xf numFmtId="170" fontId="46" fillId="28" borderId="21" xfId="0" applyNumberFormat="1" applyFont="1" applyFill="1" applyBorder="1" applyAlignment="1">
      <alignment horizontal="center" vertical="center" wrapText="1"/>
    </xf>
    <xf numFmtId="170" fontId="46" fillId="28" borderId="28" xfId="0" applyNumberFormat="1" applyFont="1" applyFill="1" applyBorder="1" applyAlignment="1">
      <alignment horizontal="center" vertical="center" wrapText="1"/>
    </xf>
    <xf numFmtId="9" fontId="43" fillId="0" borderId="25" xfId="3553" applyFont="1" applyFill="1" applyBorder="1" applyAlignment="1">
      <alignment horizontal="center" vertical="center" wrapText="1"/>
    </xf>
    <xf numFmtId="9" fontId="43" fillId="0" borderId="11" xfId="3553" applyFont="1" applyFill="1" applyBorder="1" applyAlignment="1" applyProtection="1">
      <alignment horizontal="center" vertical="center"/>
      <protection hidden="1"/>
    </xf>
    <xf numFmtId="9" fontId="46" fillId="26" borderId="25" xfId="3553" applyFont="1" applyFill="1" applyBorder="1" applyAlignment="1">
      <alignment horizontal="center" vertical="center" wrapText="1"/>
    </xf>
    <xf numFmtId="9" fontId="46" fillId="26" borderId="11" xfId="3553" applyFont="1" applyFill="1" applyBorder="1" applyAlignment="1" applyProtection="1">
      <alignment horizontal="center" vertical="center"/>
      <protection hidden="1"/>
    </xf>
    <xf numFmtId="170" fontId="46" fillId="28" borderId="3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172" fontId="43" fillId="0" borderId="14" xfId="3629" applyNumberFormat="1" applyFont="1" applyFill="1" applyBorder="1" applyAlignment="1" applyProtection="1">
      <alignment horizontal="center" vertical="center"/>
      <protection hidden="1"/>
    </xf>
    <xf numFmtId="172" fontId="43" fillId="26" borderId="14" xfId="3629" applyNumberFormat="1" applyFont="1" applyFill="1" applyBorder="1" applyAlignment="1" applyProtection="1">
      <alignment horizontal="center" vertical="center"/>
      <protection hidden="1"/>
    </xf>
    <xf numFmtId="9" fontId="43" fillId="0" borderId="26" xfId="3553" applyFont="1" applyFill="1" applyBorder="1" applyAlignment="1">
      <alignment horizontal="center" vertical="center" wrapText="1"/>
    </xf>
    <xf numFmtId="170" fontId="46" fillId="28" borderId="31" xfId="0" applyNumberFormat="1" applyFont="1" applyFill="1" applyBorder="1" applyAlignment="1">
      <alignment horizontal="center" vertical="center" wrapText="1"/>
    </xf>
    <xf numFmtId="170" fontId="46" fillId="28" borderId="32" xfId="0" applyNumberFormat="1" applyFont="1" applyFill="1" applyBorder="1" applyAlignment="1">
      <alignment horizontal="center" vertical="center" wrapText="1"/>
    </xf>
    <xf numFmtId="9" fontId="43" fillId="0" borderId="26" xfId="3553" applyFont="1" applyFill="1" applyBorder="1" applyAlignment="1" applyProtection="1">
      <alignment horizontal="center" vertical="center"/>
      <protection hidden="1"/>
    </xf>
    <xf numFmtId="170" fontId="43" fillId="0" borderId="27" xfId="0" applyNumberFormat="1" applyFont="1" applyFill="1" applyBorder="1" applyAlignment="1">
      <alignment horizontal="center" vertical="center" wrapText="1"/>
    </xf>
    <xf numFmtId="172" fontId="43" fillId="0" borderId="23" xfId="3629" applyNumberFormat="1" applyFont="1" applyFill="1" applyBorder="1" applyAlignment="1" applyProtection="1">
      <alignment horizontal="center" vertical="center"/>
      <protection hidden="1"/>
    </xf>
    <xf numFmtId="172" fontId="43" fillId="0" borderId="33" xfId="3629" applyNumberFormat="1" applyFont="1" applyFill="1" applyBorder="1" applyAlignment="1" applyProtection="1">
      <alignment horizontal="center" vertical="center"/>
      <protection hidden="1"/>
    </xf>
    <xf numFmtId="172" fontId="43" fillId="0" borderId="24" xfId="3629" applyNumberFormat="1" applyFont="1" applyFill="1" applyBorder="1" applyAlignment="1" applyProtection="1">
      <alignment horizontal="center" vertical="center"/>
      <protection hidden="1"/>
    </xf>
    <xf numFmtId="172" fontId="43" fillId="0" borderId="25" xfId="3629" applyNumberFormat="1" applyFont="1" applyFill="1" applyBorder="1" applyAlignment="1" applyProtection="1">
      <alignment horizontal="center" vertical="center"/>
      <protection hidden="1"/>
    </xf>
    <xf numFmtId="9" fontId="46" fillId="26" borderId="28" xfId="3553" applyFont="1" applyFill="1" applyBorder="1" applyAlignment="1" applyProtection="1">
      <alignment horizontal="center" vertical="center"/>
      <protection hidden="1"/>
    </xf>
    <xf numFmtId="9" fontId="43" fillId="0" borderId="23" xfId="3553" applyFont="1" applyFill="1" applyBorder="1" applyAlignment="1" applyProtection="1">
      <alignment horizontal="center" vertical="center"/>
      <protection hidden="1"/>
    </xf>
    <xf numFmtId="9" fontId="43" fillId="0" borderId="12" xfId="3553" applyFont="1" applyFill="1" applyBorder="1" applyAlignment="1">
      <alignment horizontal="center" vertical="center" wrapText="1"/>
    </xf>
    <xf numFmtId="9" fontId="43" fillId="0" borderId="34" xfId="3553" applyFont="1" applyFill="1" applyBorder="1" applyAlignment="1">
      <alignment horizontal="center" vertical="center" wrapText="1"/>
    </xf>
    <xf numFmtId="172" fontId="43" fillId="0" borderId="35" xfId="3629" applyNumberFormat="1" applyFont="1" applyFill="1" applyBorder="1" applyAlignment="1" applyProtection="1">
      <alignment horizontal="center" vertical="center"/>
      <protection hidden="1"/>
    </xf>
    <xf numFmtId="172" fontId="43" fillId="0" borderId="29" xfId="3629" applyNumberFormat="1" applyFont="1" applyFill="1" applyBorder="1" applyAlignment="1" applyProtection="1">
      <alignment horizontal="center" vertical="center"/>
      <protection hidden="1"/>
    </xf>
    <xf numFmtId="170" fontId="43" fillId="0" borderId="29" xfId="0" applyNumberFormat="1" applyFont="1" applyFill="1" applyBorder="1" applyAlignment="1">
      <alignment horizontal="center" vertical="center" wrapText="1"/>
    </xf>
    <xf numFmtId="9" fontId="43" fillId="0" borderId="36" xfId="3553" applyFont="1" applyFill="1" applyBorder="1" applyAlignment="1" applyProtection="1">
      <alignment horizontal="center" vertical="center"/>
      <protection hidden="1"/>
    </xf>
    <xf numFmtId="9" fontId="43" fillId="0" borderId="37" xfId="3553" applyFont="1" applyFill="1" applyBorder="1" applyAlignment="1" applyProtection="1">
      <alignment horizontal="center" vertical="center"/>
      <protection hidden="1"/>
    </xf>
    <xf numFmtId="9" fontId="46" fillId="28" borderId="23" xfId="3553" applyFont="1" applyFill="1" applyBorder="1" applyAlignment="1" applyProtection="1">
      <alignment horizontal="center" vertical="center"/>
      <protection hidden="1"/>
    </xf>
    <xf numFmtId="9" fontId="46" fillId="28" borderId="38" xfId="3553" applyFont="1" applyFill="1" applyBorder="1" applyAlignment="1">
      <alignment horizontal="center" vertical="center" wrapText="1"/>
    </xf>
    <xf numFmtId="0" fontId="47" fillId="0" borderId="0" xfId="0" applyFont="1" applyFill="1"/>
    <xf numFmtId="1" fontId="47" fillId="0" borderId="0" xfId="0" applyNumberFormat="1" applyFont="1" applyFill="1"/>
    <xf numFmtId="0" fontId="0" fillId="0" borderId="39" xfId="0" applyBorder="1"/>
    <xf numFmtId="0" fontId="0" fillId="0" borderId="0" xfId="0" applyBorder="1"/>
    <xf numFmtId="172" fontId="43" fillId="0" borderId="20" xfId="3629" applyNumberFormat="1" applyFont="1" applyFill="1" applyBorder="1" applyAlignment="1" applyProtection="1">
      <alignment horizontal="center" vertical="center"/>
      <protection hidden="1"/>
    </xf>
    <xf numFmtId="172" fontId="43" fillId="0" borderId="40" xfId="3629" applyNumberFormat="1" applyFont="1" applyFill="1" applyBorder="1" applyAlignment="1" applyProtection="1">
      <alignment horizontal="center" vertical="center"/>
      <protection hidden="1"/>
    </xf>
    <xf numFmtId="172" fontId="43" fillId="0" borderId="12" xfId="3629" applyNumberFormat="1" applyFont="1" applyFill="1" applyBorder="1" applyAlignment="1" applyProtection="1">
      <alignment horizontal="center" vertical="center"/>
      <protection hidden="1"/>
    </xf>
    <xf numFmtId="170" fontId="46" fillId="28" borderId="33" xfId="0" applyNumberFormat="1" applyFont="1" applyFill="1" applyBorder="1" applyAlignment="1">
      <alignment horizontal="center" vertical="center" wrapText="1"/>
    </xf>
    <xf numFmtId="9" fontId="46" fillId="26" borderId="26" xfId="3553" applyFont="1" applyFill="1" applyBorder="1" applyAlignment="1" applyProtection="1">
      <alignment horizontal="center" vertical="center"/>
      <protection hidden="1"/>
    </xf>
    <xf numFmtId="0" fontId="0" fillId="0" borderId="11" xfId="0" applyBorder="1"/>
    <xf numFmtId="172" fontId="43" fillId="0" borderId="26" xfId="3629" applyNumberFormat="1" applyFont="1" applyFill="1" applyBorder="1" applyAlignment="1" applyProtection="1">
      <alignment horizontal="center" vertical="center"/>
      <protection hidden="1"/>
    </xf>
    <xf numFmtId="172" fontId="43" fillId="0" borderId="41" xfId="3629" applyNumberFormat="1" applyFont="1" applyFill="1" applyBorder="1" applyAlignment="1" applyProtection="1">
      <alignment horizontal="center" vertical="center"/>
      <protection hidden="1"/>
    </xf>
    <xf numFmtId="170" fontId="43" fillId="0" borderId="41" xfId="0" applyNumberFormat="1" applyFont="1" applyFill="1" applyBorder="1" applyAlignment="1">
      <alignment horizontal="center" vertical="center" wrapText="1"/>
    </xf>
    <xf numFmtId="9" fontId="43" fillId="0" borderId="42" xfId="3553" applyFont="1" applyFill="1" applyBorder="1" applyAlignment="1" applyProtection="1">
      <alignment horizontal="center" vertical="center"/>
      <protection hidden="1"/>
    </xf>
    <xf numFmtId="9" fontId="43" fillId="0" borderId="43" xfId="3553" applyFont="1" applyFill="1" applyBorder="1" applyAlignment="1" applyProtection="1">
      <alignment horizontal="center" vertical="center"/>
      <protection hidden="1"/>
    </xf>
    <xf numFmtId="170" fontId="43" fillId="0" borderId="44" xfId="0" applyNumberFormat="1" applyFont="1" applyFill="1" applyBorder="1" applyAlignment="1">
      <alignment horizontal="center" vertical="center" wrapText="1"/>
    </xf>
    <xf numFmtId="170" fontId="43" fillId="0" borderId="14" xfId="0" applyNumberFormat="1" applyFont="1" applyFill="1" applyBorder="1" applyAlignment="1">
      <alignment horizontal="center" vertical="center" wrapText="1"/>
    </xf>
    <xf numFmtId="172" fontId="43" fillId="0" borderId="44" xfId="3629" applyNumberFormat="1" applyFont="1" applyFill="1" applyBorder="1" applyAlignment="1" applyProtection="1">
      <alignment horizontal="center" vertical="center"/>
      <protection hidden="1"/>
    </xf>
    <xf numFmtId="170" fontId="43" fillId="26" borderId="25" xfId="0" applyNumberFormat="1" applyFont="1" applyFill="1" applyBorder="1" applyAlignment="1">
      <alignment horizontal="center" vertical="center" wrapText="1"/>
    </xf>
    <xf numFmtId="9" fontId="43" fillId="26" borderId="26" xfId="3553" applyFont="1" applyFill="1" applyBorder="1" applyAlignment="1" applyProtection="1">
      <alignment horizontal="center" vertical="center"/>
      <protection hidden="1"/>
    </xf>
    <xf numFmtId="9" fontId="43" fillId="26" borderId="23" xfId="3553" applyFont="1" applyFill="1" applyBorder="1" applyAlignment="1" applyProtection="1">
      <alignment horizontal="center" vertical="center"/>
      <protection hidden="1"/>
    </xf>
    <xf numFmtId="9" fontId="43" fillId="0" borderId="41" xfId="3553" applyFont="1" applyFill="1" applyBorder="1" applyAlignment="1">
      <alignment horizontal="center" vertical="center" wrapText="1"/>
    </xf>
    <xf numFmtId="9" fontId="43" fillId="28" borderId="41" xfId="3553" applyFont="1" applyFill="1" applyBorder="1" applyAlignment="1">
      <alignment horizontal="center" vertical="center" wrapText="1"/>
    </xf>
    <xf numFmtId="0" fontId="38" fillId="26" borderId="0" xfId="0" applyFont="1" applyFill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172" fontId="46" fillId="0" borderId="11" xfId="3629" applyNumberFormat="1" applyFont="1" applyFill="1" applyBorder="1" applyAlignment="1" applyProtection="1">
      <alignment horizontal="center" vertical="center"/>
      <protection hidden="1"/>
    </xf>
    <xf numFmtId="9" fontId="43" fillId="0" borderId="43" xfId="3554" applyFont="1" applyFill="1" applyBorder="1" applyAlignment="1" applyProtection="1">
      <alignment horizontal="center" vertical="center"/>
      <protection hidden="1"/>
    </xf>
    <xf numFmtId="9" fontId="43" fillId="0" borderId="26" xfId="3554" applyFont="1" applyFill="1" applyBorder="1" applyAlignment="1" applyProtection="1">
      <alignment horizontal="center" vertical="center"/>
      <protection hidden="1"/>
    </xf>
    <xf numFmtId="1" fontId="50" fillId="0" borderId="0" xfId="0" applyNumberFormat="1" applyFont="1" applyFill="1"/>
    <xf numFmtId="0" fontId="0" fillId="0" borderId="0" xfId="0" applyAlignment="1"/>
    <xf numFmtId="9" fontId="46" fillId="26" borderId="28" xfId="3554" applyFont="1" applyFill="1" applyBorder="1" applyAlignment="1" applyProtection="1">
      <alignment horizontal="center" vertical="center"/>
      <protection hidden="1"/>
    </xf>
    <xf numFmtId="0" fontId="49" fillId="0" borderId="0" xfId="0" applyFont="1"/>
    <xf numFmtId="170" fontId="38" fillId="0" borderId="0" xfId="0" applyNumberFormat="1" applyFont="1" applyFill="1"/>
    <xf numFmtId="170" fontId="46" fillId="28" borderId="0" xfId="0" applyNumberFormat="1" applyFont="1" applyFill="1" applyBorder="1" applyAlignment="1">
      <alignment horizontal="center" vertical="center" wrapText="1"/>
    </xf>
    <xf numFmtId="0" fontId="53" fillId="0" borderId="0" xfId="0" applyFont="1"/>
    <xf numFmtId="170" fontId="52" fillId="0" borderId="41" xfId="0" applyNumberFormat="1" applyFont="1" applyFill="1" applyBorder="1" applyAlignment="1">
      <alignment horizontal="center" vertical="center" wrapText="1"/>
    </xf>
    <xf numFmtId="9" fontId="52" fillId="0" borderId="43" xfId="3554" applyFont="1" applyFill="1" applyBorder="1" applyAlignment="1" applyProtection="1">
      <alignment horizontal="center" vertical="center"/>
      <protection hidden="1"/>
    </xf>
    <xf numFmtId="170" fontId="52" fillId="0" borderId="46" xfId="0" applyNumberFormat="1" applyFont="1" applyFill="1" applyBorder="1" applyAlignment="1">
      <alignment horizontal="center" vertical="center" wrapText="1"/>
    </xf>
    <xf numFmtId="9" fontId="52" fillId="0" borderId="47" xfId="3554" applyFont="1" applyFill="1" applyBorder="1" applyAlignment="1" applyProtection="1">
      <alignment horizontal="center" vertical="center"/>
      <protection hidden="1"/>
    </xf>
    <xf numFmtId="0" fontId="52" fillId="0" borderId="0" xfId="0" applyFont="1" applyFill="1" applyAlignment="1">
      <alignment horizontal="center"/>
    </xf>
    <xf numFmtId="0" fontId="52" fillId="0" borderId="0" xfId="0" applyFont="1" applyFill="1"/>
    <xf numFmtId="172" fontId="52" fillId="0" borderId="0" xfId="0" applyNumberFormat="1" applyFont="1" applyFill="1" applyAlignment="1">
      <alignment horizontal="center"/>
    </xf>
    <xf numFmtId="170" fontId="52" fillId="0" borderId="44" xfId="0" applyNumberFormat="1" applyFont="1" applyFill="1" applyBorder="1" applyAlignment="1">
      <alignment horizontal="center" vertical="center" wrapText="1"/>
    </xf>
    <xf numFmtId="170" fontId="52" fillId="0" borderId="48" xfId="0" applyNumberFormat="1" applyFont="1" applyFill="1" applyBorder="1" applyAlignment="1">
      <alignment horizontal="center" vertical="center" wrapText="1"/>
    </xf>
    <xf numFmtId="172" fontId="52" fillId="0" borderId="48" xfId="3629" applyNumberFormat="1" applyFont="1" applyFill="1" applyBorder="1" applyAlignment="1" applyProtection="1">
      <alignment horizontal="center" vertical="center"/>
      <protection hidden="1"/>
    </xf>
    <xf numFmtId="170" fontId="52" fillId="0" borderId="54" xfId="0" applyNumberFormat="1" applyFont="1" applyFill="1" applyBorder="1" applyAlignment="1">
      <alignment horizontal="center" vertical="center" wrapText="1"/>
    </xf>
    <xf numFmtId="170" fontId="52" fillId="0" borderId="53" xfId="0" applyNumberFormat="1" applyFont="1" applyFill="1" applyBorder="1" applyAlignment="1">
      <alignment horizontal="center" vertical="center" wrapText="1"/>
    </xf>
    <xf numFmtId="9" fontId="52" fillId="0" borderId="42" xfId="3554" applyFont="1" applyFill="1" applyBorder="1" applyAlignment="1" applyProtection="1">
      <alignment horizontal="center" vertical="center"/>
      <protection hidden="1"/>
    </xf>
    <xf numFmtId="9" fontId="52" fillId="0" borderId="56" xfId="3554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/>
    </xf>
    <xf numFmtId="0" fontId="0" fillId="0" borderId="0" xfId="0"/>
    <xf numFmtId="0" fontId="51" fillId="0" borderId="29" xfId="0" applyFont="1" applyFill="1" applyBorder="1" applyAlignment="1">
      <alignment horizontal="center" vertical="center" wrapText="1"/>
    </xf>
    <xf numFmtId="0" fontId="53" fillId="0" borderId="11" xfId="0" applyFont="1" applyBorder="1"/>
    <xf numFmtId="0" fontId="53" fillId="0" borderId="21" xfId="0" applyFont="1" applyBorder="1"/>
    <xf numFmtId="0" fontId="51" fillId="0" borderId="29" xfId="0" applyFont="1" applyFill="1" applyBorder="1" applyAlignment="1">
      <alignment horizontal="center"/>
    </xf>
    <xf numFmtId="0" fontId="51" fillId="0" borderId="36" xfId="0" applyFont="1" applyFill="1" applyBorder="1" applyAlignment="1">
      <alignment horizontal="center"/>
    </xf>
    <xf numFmtId="0" fontId="51" fillId="0" borderId="37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37" fillId="0" borderId="11" xfId="0" applyFont="1" applyFill="1" applyBorder="1" applyAlignment="1">
      <alignment horizontal="center" vertical="center" wrapText="1"/>
    </xf>
    <xf numFmtId="0" fontId="37" fillId="29" borderId="35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/>
    </xf>
    <xf numFmtId="0" fontId="37" fillId="0" borderId="36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 vertical="center" wrapText="1" shrinkToFit="1"/>
    </xf>
    <xf numFmtId="0" fontId="37" fillId="31" borderId="35" xfId="0" applyFont="1" applyFill="1" applyBorder="1" applyAlignment="1">
      <alignment horizontal="center" vertical="center" wrapText="1"/>
    </xf>
    <xf numFmtId="0" fontId="37" fillId="31" borderId="25" xfId="0" applyFont="1" applyFill="1" applyBorder="1" applyAlignment="1">
      <alignment horizontal="center" vertical="center" wrapText="1"/>
    </xf>
    <xf numFmtId="0" fontId="37" fillId="31" borderId="1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3" fontId="37" fillId="0" borderId="11" xfId="0" applyNumberFormat="1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/>
    </xf>
    <xf numFmtId="0" fontId="37" fillId="26" borderId="25" xfId="0" applyFont="1" applyFill="1" applyBorder="1" applyAlignment="1">
      <alignment horizontal="center"/>
    </xf>
    <xf numFmtId="0" fontId="37" fillId="26" borderId="11" xfId="0" applyFont="1" applyFill="1" applyBorder="1" applyAlignment="1">
      <alignment horizontal="center"/>
    </xf>
    <xf numFmtId="0" fontId="37" fillId="26" borderId="26" xfId="0" applyFont="1" applyFill="1" applyBorder="1" applyAlignment="1">
      <alignment horizontal="center"/>
    </xf>
    <xf numFmtId="0" fontId="37" fillId="26" borderId="23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37" fillId="26" borderId="49" xfId="0" applyFont="1" applyFill="1" applyBorder="1" applyAlignment="1">
      <alignment horizontal="center"/>
    </xf>
    <xf numFmtId="0" fontId="37" fillId="26" borderId="24" xfId="0" applyFont="1" applyFill="1" applyBorder="1" applyAlignment="1">
      <alignment horizontal="center"/>
    </xf>
    <xf numFmtId="0" fontId="37" fillId="26" borderId="50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51" xfId="0" applyBorder="1"/>
    <xf numFmtId="0" fontId="37" fillId="26" borderId="14" xfId="0" applyFont="1" applyFill="1" applyBorder="1" applyAlignment="1">
      <alignment horizontal="center"/>
    </xf>
    <xf numFmtId="0" fontId="37" fillId="0" borderId="50" xfId="0" applyFont="1" applyFill="1" applyBorder="1" applyAlignment="1">
      <alignment horizontal="center" vertical="center" wrapText="1" shrinkToFit="1"/>
    </xf>
    <xf numFmtId="0" fontId="37" fillId="0" borderId="43" xfId="0" applyFont="1" applyFill="1" applyBorder="1" applyAlignment="1">
      <alignment horizontal="center" vertical="center" wrapText="1" shrinkToFit="1"/>
    </xf>
    <xf numFmtId="3" fontId="37" fillId="0" borderId="24" xfId="0" applyNumberFormat="1" applyFont="1" applyFill="1" applyBorder="1" applyAlignment="1">
      <alignment horizontal="center" vertical="center" wrapText="1" shrinkToFit="1"/>
    </xf>
    <xf numFmtId="3" fontId="37" fillId="0" borderId="41" xfId="0" applyNumberFormat="1" applyFont="1" applyFill="1" applyBorder="1" applyAlignment="1">
      <alignment horizontal="center" vertical="center" wrapText="1" shrinkToFit="1"/>
    </xf>
    <xf numFmtId="0" fontId="0" fillId="0" borderId="48" xfId="0" applyBorder="1"/>
    <xf numFmtId="0" fontId="0" fillId="0" borderId="44" xfId="0" applyBorder="1"/>
    <xf numFmtId="0" fontId="37" fillId="0" borderId="55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41" xfId="0" applyFont="1" applyFill="1" applyBorder="1" applyAlignment="1">
      <alignment horizontal="center" vertical="center" wrapText="1"/>
    </xf>
    <xf numFmtId="0" fontId="0" fillId="0" borderId="56" xfId="0" applyBorder="1"/>
    <xf numFmtId="0" fontId="0" fillId="0" borderId="42" xfId="0" applyBorder="1"/>
    <xf numFmtId="0" fontId="37" fillId="0" borderId="52" xfId="0" applyFont="1" applyFill="1" applyBorder="1" applyAlignment="1">
      <alignment horizontal="center" vertical="center" wrapText="1"/>
    </xf>
    <xf numFmtId="0" fontId="37" fillId="0" borderId="53" xfId="0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 wrapText="1"/>
    </xf>
    <xf numFmtId="0" fontId="37" fillId="0" borderId="57" xfId="0" applyFont="1" applyFill="1" applyBorder="1" applyAlignment="1">
      <alignment horizontal="center" vertical="center" wrapText="1" shrinkToFit="1"/>
    </xf>
    <xf numFmtId="0" fontId="37" fillId="26" borderId="12" xfId="0" applyFont="1" applyFill="1" applyBorder="1" applyAlignment="1">
      <alignment horizontal="center"/>
    </xf>
    <xf numFmtId="0" fontId="37" fillId="26" borderId="40" xfId="0" applyFont="1" applyFill="1" applyBorder="1" applyAlignment="1">
      <alignment horizontal="center"/>
    </xf>
    <xf numFmtId="0" fontId="37" fillId="26" borderId="58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48" fillId="0" borderId="0" xfId="0" applyFont="1" applyFill="1" applyAlignment="1">
      <alignment horizontal="center"/>
    </xf>
    <xf numFmtId="0" fontId="0" fillId="0" borderId="11" xfId="0" applyBorder="1"/>
    <xf numFmtId="0" fontId="37" fillId="0" borderId="11" xfId="0" applyFont="1" applyFill="1" applyBorder="1" applyAlignment="1">
      <alignment horizontal="center"/>
    </xf>
    <xf numFmtId="0" fontId="49" fillId="0" borderId="0" xfId="0" applyFont="1"/>
    <xf numFmtId="0" fontId="51" fillId="26" borderId="64" xfId="0" applyFont="1" applyFill="1" applyBorder="1" applyAlignment="1">
      <alignment horizontal="center"/>
    </xf>
    <xf numFmtId="0" fontId="51" fillId="26" borderId="65" xfId="0" applyFont="1" applyFill="1" applyBorder="1" applyAlignment="1">
      <alignment horizontal="center"/>
    </xf>
    <xf numFmtId="0" fontId="51" fillId="26" borderId="63" xfId="0" applyFont="1" applyFill="1" applyBorder="1" applyAlignment="1">
      <alignment horizontal="center"/>
    </xf>
    <xf numFmtId="3" fontId="51" fillId="0" borderId="50" xfId="0" applyNumberFormat="1" applyFont="1" applyFill="1" applyBorder="1" applyAlignment="1">
      <alignment horizontal="center" vertical="center" wrapText="1" shrinkToFit="1"/>
    </xf>
    <xf numFmtId="3" fontId="51" fillId="0" borderId="60" xfId="0" applyNumberFormat="1" applyFont="1" applyFill="1" applyBorder="1" applyAlignment="1">
      <alignment horizontal="center" vertical="center" wrapText="1" shrinkToFit="1"/>
    </xf>
    <xf numFmtId="0" fontId="51" fillId="0" borderId="52" xfId="0" applyFont="1" applyFill="1" applyBorder="1" applyAlignment="1">
      <alignment horizontal="center" vertical="center" wrapText="1"/>
    </xf>
    <xf numFmtId="0" fontId="51" fillId="0" borderId="53" xfId="0" applyFont="1" applyFill="1" applyBorder="1" applyAlignment="1">
      <alignment horizontal="center" vertical="center" wrapText="1"/>
    </xf>
    <xf numFmtId="0" fontId="51" fillId="0" borderId="31" xfId="0" applyFont="1" applyFill="1" applyBorder="1" applyAlignment="1">
      <alignment horizontal="center" vertical="center" wrapText="1"/>
    </xf>
    <xf numFmtId="0" fontId="51" fillId="0" borderId="37" xfId="0" applyFont="1" applyFill="1" applyBorder="1" applyAlignment="1">
      <alignment horizontal="center"/>
    </xf>
    <xf numFmtId="0" fontId="51" fillId="0" borderId="63" xfId="0" applyFont="1" applyFill="1" applyBorder="1" applyAlignment="1">
      <alignment horizontal="center"/>
    </xf>
    <xf numFmtId="3" fontId="51" fillId="0" borderId="24" xfId="0" applyNumberFormat="1" applyFont="1" applyFill="1" applyBorder="1" applyAlignment="1">
      <alignment horizontal="center" vertical="center" wrapText="1" shrinkToFit="1"/>
    </xf>
    <xf numFmtId="3" fontId="51" fillId="0" borderId="32" xfId="0" applyNumberFormat="1" applyFont="1" applyFill="1" applyBorder="1" applyAlignment="1">
      <alignment horizontal="center" vertical="center" wrapText="1" shrinkToFit="1"/>
    </xf>
    <xf numFmtId="0" fontId="51" fillId="0" borderId="55" xfId="0" applyFont="1" applyFill="1" applyBorder="1" applyAlignment="1">
      <alignment horizontal="center" vertical="center" wrapText="1"/>
    </xf>
    <xf numFmtId="0" fontId="51" fillId="0" borderId="46" xfId="0" applyFont="1" applyFill="1" applyBorder="1" applyAlignment="1">
      <alignment horizontal="center" vertical="center" wrapText="1"/>
    </xf>
    <xf numFmtId="0" fontId="51" fillId="0" borderId="32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Fill="1" applyAlignment="1">
      <alignment horizontal="center"/>
    </xf>
    <xf numFmtId="0" fontId="51" fillId="26" borderId="66" xfId="0" applyFont="1" applyFill="1" applyBorder="1" applyAlignment="1">
      <alignment horizontal="center"/>
    </xf>
    <xf numFmtId="0" fontId="51" fillId="26" borderId="39" xfId="0" applyFont="1" applyFill="1" applyBorder="1" applyAlignment="1">
      <alignment horizontal="center"/>
    </xf>
    <xf numFmtId="0" fontId="51" fillId="26" borderId="67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1" fillId="0" borderId="64" xfId="0" applyFont="1" applyFill="1" applyBorder="1" applyAlignment="1">
      <alignment horizontal="center"/>
    </xf>
    <xf numFmtId="0" fontId="51" fillId="0" borderId="65" xfId="0" applyFont="1" applyFill="1" applyBorder="1" applyAlignment="1">
      <alignment horizontal="center"/>
    </xf>
    <xf numFmtId="170" fontId="51" fillId="0" borderId="45" xfId="0" applyNumberFormat="1" applyFont="1" applyFill="1" applyBorder="1" applyAlignment="1">
      <alignment horizontal="center" vertical="center" wrapText="1"/>
    </xf>
    <xf numFmtId="170" fontId="51" fillId="0" borderId="18" xfId="0" applyNumberFormat="1" applyFont="1" applyFill="1" applyBorder="1" applyAlignment="1">
      <alignment horizontal="center" vertical="center" wrapText="1"/>
    </xf>
    <xf numFmtId="9" fontId="51" fillId="0" borderId="19" xfId="3554" applyFont="1" applyFill="1" applyBorder="1" applyAlignment="1" applyProtection="1">
      <alignment horizontal="center" vertical="center"/>
      <protection hidden="1"/>
    </xf>
    <xf numFmtId="0" fontId="51" fillId="0" borderId="67" xfId="0" applyFont="1" applyFill="1" applyBorder="1" applyAlignment="1">
      <alignment horizontal="center" vertical="center" wrapText="1"/>
    </xf>
    <xf numFmtId="0" fontId="51" fillId="0" borderId="51" xfId="0" applyFont="1" applyFill="1" applyBorder="1" applyAlignment="1">
      <alignment horizontal="center" vertical="center" wrapText="1"/>
    </xf>
    <xf numFmtId="0" fontId="51" fillId="0" borderId="68" xfId="0" applyFont="1" applyFill="1" applyBorder="1" applyAlignment="1">
      <alignment horizontal="center" vertical="center" wrapText="1"/>
    </xf>
    <xf numFmtId="0" fontId="52" fillId="0" borderId="69" xfId="0" applyFont="1" applyFill="1" applyBorder="1" applyAlignment="1">
      <alignment horizontal="center"/>
    </xf>
    <xf numFmtId="0" fontId="52" fillId="0" borderId="69" xfId="3546" applyNumberFormat="1" applyFont="1" applyFill="1" applyBorder="1" applyAlignment="1">
      <alignment horizontal="left" vertical="center" wrapText="1"/>
    </xf>
    <xf numFmtId="0" fontId="52" fillId="0" borderId="40" xfId="3546" applyNumberFormat="1" applyFont="1" applyFill="1" applyBorder="1" applyAlignment="1">
      <alignment horizontal="left" vertical="center" wrapText="1"/>
    </xf>
    <xf numFmtId="0" fontId="52" fillId="0" borderId="70" xfId="3546" applyNumberFormat="1" applyFont="1" applyFill="1" applyBorder="1" applyAlignment="1">
      <alignment horizontal="left" vertical="center" wrapText="1"/>
    </xf>
    <xf numFmtId="0" fontId="0" fillId="0" borderId="11" xfId="0" applyFill="1" applyBorder="1"/>
    <xf numFmtId="3" fontId="52" fillId="0" borderId="54" xfId="0" applyNumberFormat="1" applyFont="1" applyFill="1" applyBorder="1" applyAlignment="1">
      <alignment horizontal="center" vertical="center" wrapText="1"/>
    </xf>
    <xf numFmtId="3" fontId="51" fillId="0" borderId="45" xfId="0" applyNumberFormat="1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 wrapText="1"/>
    </xf>
    <xf numFmtId="170" fontId="51" fillId="0" borderId="59" xfId="0" applyNumberFormat="1" applyFont="1" applyFill="1" applyBorder="1" applyAlignment="1">
      <alignment horizontal="center" vertical="center" wrapText="1"/>
    </xf>
    <xf numFmtId="9" fontId="51" fillId="0" borderId="61" xfId="3554" applyFont="1" applyFill="1" applyBorder="1" applyAlignment="1" applyProtection="1">
      <alignment horizontal="center" vertical="center"/>
      <protection hidden="1"/>
    </xf>
  </cellXfs>
  <cellStyles count="3677">
    <cellStyle name="???????????" xfId="1"/>
    <cellStyle name="????????????? ???????????" xfId="2"/>
    <cellStyle name="??????????_1" xfId="3"/>
    <cellStyle name="????????_ ????.???" xfId="4"/>
    <cellStyle name="???????_ ????.???" xfId="5"/>
    <cellStyle name="??????_ ????.???" xfId="6"/>
    <cellStyle name="123" xfId="7"/>
    <cellStyle name="20% - Акцент1 2" xfId="8"/>
    <cellStyle name="20% - Акцент1 3" xfId="9"/>
    <cellStyle name="20% - Акцент2 2" xfId="10"/>
    <cellStyle name="20% - Акцент2 3" xfId="11"/>
    <cellStyle name="20% - Акцент3 2" xfId="12"/>
    <cellStyle name="20% - Акцент3 3" xfId="13"/>
    <cellStyle name="20% - Акцент4 2" xfId="14"/>
    <cellStyle name="20% - Акцент4 3" xfId="15"/>
    <cellStyle name="20% - Акцент5 2" xfId="16"/>
    <cellStyle name="20% - Акцент5 3" xfId="17"/>
    <cellStyle name="20% - Акцент6 2" xfId="18"/>
    <cellStyle name="20% - Акцент6 3" xfId="19"/>
    <cellStyle name="40% - Акцент1 2" xfId="20"/>
    <cellStyle name="40% - Акцент1 3" xfId="21"/>
    <cellStyle name="40% - Акцент2 2" xfId="22"/>
    <cellStyle name="40% - Акцент2 3" xfId="23"/>
    <cellStyle name="40% - Акцент3 2" xfId="24"/>
    <cellStyle name="40% - Акцент3 3" xfId="25"/>
    <cellStyle name="40% - Акцент4 2" xfId="26"/>
    <cellStyle name="40% - Акцент4 3" xfId="27"/>
    <cellStyle name="40% - Акцент5 2" xfId="28"/>
    <cellStyle name="40% - Акцент5 3" xfId="29"/>
    <cellStyle name="40% - Акцент6 2" xfId="30"/>
    <cellStyle name="40% - Акцент6 3" xfId="31"/>
    <cellStyle name="60% - Акцент1 2" xfId="32"/>
    <cellStyle name="60% - Акцент1 3" xfId="33"/>
    <cellStyle name="60% - Акцент2 2" xfId="34"/>
    <cellStyle name="60% - Акцент2 3" xfId="35"/>
    <cellStyle name="60% - Акцент3 2" xfId="36"/>
    <cellStyle name="60% - Акцент3 3" xfId="37"/>
    <cellStyle name="60% - Акцент4 2" xfId="38"/>
    <cellStyle name="60% - Акцент4 3" xfId="39"/>
    <cellStyle name="60% - Акцент5 2" xfId="40"/>
    <cellStyle name="60% - Акцент5 3" xfId="41"/>
    <cellStyle name="60% - Акцент6 2" xfId="42"/>
    <cellStyle name="60% - Акцент6 3" xfId="43"/>
    <cellStyle name="Alilciue [0]_ ciodrnnd." xfId="44"/>
    <cellStyle name="Alilciue_ ciodrnnd." xfId="45"/>
    <cellStyle name="Euro" xfId="46"/>
    <cellStyle name="Iau?iue_ ailri.yeiiie." xfId="47"/>
    <cellStyle name="Normal_Доходы_Схемы_2004-2007" xfId="48"/>
    <cellStyle name="Nun??c [0]_ ciodrnnd." xfId="49"/>
    <cellStyle name="Nun??c_ ciodrnnd." xfId="50"/>
    <cellStyle name="S0" xfId="51"/>
    <cellStyle name="S0 10" xfId="52"/>
    <cellStyle name="S0 100" xfId="53"/>
    <cellStyle name="S0 101" xfId="54"/>
    <cellStyle name="S0 102" xfId="55"/>
    <cellStyle name="S0 103" xfId="56"/>
    <cellStyle name="S0 104" xfId="57"/>
    <cellStyle name="S0 105" xfId="58"/>
    <cellStyle name="S0 106" xfId="59"/>
    <cellStyle name="S0 107" xfId="60"/>
    <cellStyle name="S0 108" xfId="61"/>
    <cellStyle name="S0 109" xfId="62"/>
    <cellStyle name="S0 11" xfId="63"/>
    <cellStyle name="S0 110" xfId="64"/>
    <cellStyle name="S0 111" xfId="65"/>
    <cellStyle name="S0 112" xfId="66"/>
    <cellStyle name="S0 113" xfId="67"/>
    <cellStyle name="S0 114" xfId="68"/>
    <cellStyle name="S0 115" xfId="69"/>
    <cellStyle name="S0 116" xfId="70"/>
    <cellStyle name="S0 117" xfId="71"/>
    <cellStyle name="S0 118" xfId="72"/>
    <cellStyle name="S0 119" xfId="73"/>
    <cellStyle name="S0 12" xfId="74"/>
    <cellStyle name="S0 120" xfId="75"/>
    <cellStyle name="S0 121" xfId="76"/>
    <cellStyle name="S0 122" xfId="77"/>
    <cellStyle name="S0 123" xfId="78"/>
    <cellStyle name="S0 124" xfId="79"/>
    <cellStyle name="S0 125" xfId="80"/>
    <cellStyle name="S0 126" xfId="81"/>
    <cellStyle name="S0 127" xfId="82"/>
    <cellStyle name="S0 128" xfId="83"/>
    <cellStyle name="S0 129" xfId="84"/>
    <cellStyle name="S0 13" xfId="85"/>
    <cellStyle name="S0 130" xfId="86"/>
    <cellStyle name="S0 131" xfId="87"/>
    <cellStyle name="S0 132" xfId="88"/>
    <cellStyle name="S0 133" xfId="89"/>
    <cellStyle name="S0 134" xfId="90"/>
    <cellStyle name="S0 135" xfId="91"/>
    <cellStyle name="S0 136" xfId="92"/>
    <cellStyle name="S0 137" xfId="93"/>
    <cellStyle name="S0 138" xfId="94"/>
    <cellStyle name="S0 139" xfId="95"/>
    <cellStyle name="S0 14" xfId="96"/>
    <cellStyle name="S0 140" xfId="97"/>
    <cellStyle name="S0 141" xfId="98"/>
    <cellStyle name="S0 142" xfId="99"/>
    <cellStyle name="S0 143" xfId="100"/>
    <cellStyle name="S0 144" xfId="101"/>
    <cellStyle name="S0 145" xfId="102"/>
    <cellStyle name="S0 146" xfId="103"/>
    <cellStyle name="S0 147" xfId="104"/>
    <cellStyle name="S0 148" xfId="105"/>
    <cellStyle name="S0 149" xfId="106"/>
    <cellStyle name="S0 15" xfId="107"/>
    <cellStyle name="S0 150" xfId="108"/>
    <cellStyle name="S0 151" xfId="109"/>
    <cellStyle name="S0 152" xfId="110"/>
    <cellStyle name="S0 153" xfId="111"/>
    <cellStyle name="S0 154" xfId="112"/>
    <cellStyle name="S0 155" xfId="113"/>
    <cellStyle name="S0 156" xfId="114"/>
    <cellStyle name="S0 157" xfId="115"/>
    <cellStyle name="S0 158" xfId="116"/>
    <cellStyle name="S0 159" xfId="117"/>
    <cellStyle name="S0 16" xfId="118"/>
    <cellStyle name="S0 160" xfId="119"/>
    <cellStyle name="S0 161" xfId="120"/>
    <cellStyle name="S0 162" xfId="121"/>
    <cellStyle name="S0 163" xfId="122"/>
    <cellStyle name="S0 164" xfId="123"/>
    <cellStyle name="S0 165" xfId="124"/>
    <cellStyle name="S0 166" xfId="125"/>
    <cellStyle name="S0 167" xfId="126"/>
    <cellStyle name="S0 168" xfId="127"/>
    <cellStyle name="S0 169" xfId="128"/>
    <cellStyle name="S0 17" xfId="129"/>
    <cellStyle name="S0 170" xfId="130"/>
    <cellStyle name="S0 171" xfId="131"/>
    <cellStyle name="S0 172" xfId="132"/>
    <cellStyle name="S0 173" xfId="133"/>
    <cellStyle name="S0 174" xfId="134"/>
    <cellStyle name="S0 175" xfId="135"/>
    <cellStyle name="S0 176" xfId="136"/>
    <cellStyle name="S0 177" xfId="137"/>
    <cellStyle name="S0 178" xfId="138"/>
    <cellStyle name="S0 179" xfId="139"/>
    <cellStyle name="S0 18" xfId="140"/>
    <cellStyle name="S0 180" xfId="141"/>
    <cellStyle name="S0 181" xfId="142"/>
    <cellStyle name="S0 182" xfId="143"/>
    <cellStyle name="S0 183" xfId="144"/>
    <cellStyle name="S0 184" xfId="145"/>
    <cellStyle name="S0 185" xfId="146"/>
    <cellStyle name="S0 186" xfId="147"/>
    <cellStyle name="S0 187" xfId="148"/>
    <cellStyle name="S0 188" xfId="149"/>
    <cellStyle name="S0 189" xfId="150"/>
    <cellStyle name="S0 19" xfId="151"/>
    <cellStyle name="S0 190" xfId="152"/>
    <cellStyle name="S0 191" xfId="153"/>
    <cellStyle name="S0 192" xfId="154"/>
    <cellStyle name="S0 193" xfId="155"/>
    <cellStyle name="S0 194" xfId="156"/>
    <cellStyle name="S0 195" xfId="157"/>
    <cellStyle name="S0 196" xfId="158"/>
    <cellStyle name="S0 197" xfId="159"/>
    <cellStyle name="S0 198" xfId="160"/>
    <cellStyle name="S0 199" xfId="161"/>
    <cellStyle name="S0 2" xfId="162"/>
    <cellStyle name="S0 2 2" xfId="163"/>
    <cellStyle name="S0 2 2 2" xfId="164"/>
    <cellStyle name="S0 2 2 2 2" xfId="165"/>
    <cellStyle name="S0 2 2 2 2 2" xfId="166"/>
    <cellStyle name="S0 2 2 2 2 2 2" xfId="167"/>
    <cellStyle name="S0 2 2 2 2 2 2 2" xfId="168"/>
    <cellStyle name="S0 2 2 2 2 2 2 2 2" xfId="169"/>
    <cellStyle name="S0 2 2 2 2 2 2 2 2 2" xfId="170"/>
    <cellStyle name="S0 2 2 2 2 2 2 2 2 2 2" xfId="171"/>
    <cellStyle name="S0 2 2 2 2 2 2 2 2 2 2 2" xfId="172"/>
    <cellStyle name="S0 2 2 2 2 2 2 2 2 3" xfId="173"/>
    <cellStyle name="S0 2 2 2 2 2 2 2 2 4" xfId="174"/>
    <cellStyle name="S0 2 2 2 2 2 2 2 2 5" xfId="175"/>
    <cellStyle name="S0 2 2 2 2 2 2 2 3" xfId="176"/>
    <cellStyle name="S0 2 2 2 2 2 2 2 4" xfId="177"/>
    <cellStyle name="S0 2 2 2 2 2 2 2 5" xfId="178"/>
    <cellStyle name="S0 2 2 2 2 2 2 3" xfId="179"/>
    <cellStyle name="S0 2 2 2 2 2 2 4" xfId="180"/>
    <cellStyle name="S0 2 2 2 2 2 2 5" xfId="181"/>
    <cellStyle name="S0 2 2 2 2 2 2 6" xfId="182"/>
    <cellStyle name="S0 2 2 2 2 2 3" xfId="183"/>
    <cellStyle name="S0 2 2 2 2 2 4" xfId="184"/>
    <cellStyle name="S0 2 2 2 2 2 5" xfId="185"/>
    <cellStyle name="S0 2 2 2 2 2 6" xfId="186"/>
    <cellStyle name="S0 2 2 2 2 2 7" xfId="187"/>
    <cellStyle name="S0 2 2 2 2 3" xfId="188"/>
    <cellStyle name="S0 2 2 2 2 3 2" xfId="189"/>
    <cellStyle name="S0 2 2 2 2 3 2 2" xfId="190"/>
    <cellStyle name="S0 2 2 2 2 3 2 2 2" xfId="191"/>
    <cellStyle name="S0 2 2 2 2 3 3" xfId="192"/>
    <cellStyle name="S0 2 2 2 2 4" xfId="193"/>
    <cellStyle name="S0 2 2 2 2 5" xfId="194"/>
    <cellStyle name="S0 2 2 2 2 6" xfId="195"/>
    <cellStyle name="S0 2 2 2 2 7" xfId="196"/>
    <cellStyle name="S0 2 2 2 3" xfId="197"/>
    <cellStyle name="S0 2 2 2 3 2" xfId="198"/>
    <cellStyle name="S0 2 2 2 3 2 2" xfId="199"/>
    <cellStyle name="S0 2 2 2 3 2 2 2" xfId="200"/>
    <cellStyle name="S0 2 2 2 3 3" xfId="201"/>
    <cellStyle name="S0 2 2 2 4" xfId="202"/>
    <cellStyle name="S0 2 2 2 5" xfId="203"/>
    <cellStyle name="S0 2 2 2 6" xfId="204"/>
    <cellStyle name="S0 2 2 2 7" xfId="205"/>
    <cellStyle name="S0 2 2 3" xfId="206"/>
    <cellStyle name="S0 2 2 4" xfId="207"/>
    <cellStyle name="S0 2 2 5" xfId="208"/>
    <cellStyle name="S0 2 2 5 2" xfId="209"/>
    <cellStyle name="S0 2 2 5 2 2" xfId="210"/>
    <cellStyle name="S0 2 2 5 2 2 2" xfId="211"/>
    <cellStyle name="S0 2 2 5 3" xfId="212"/>
    <cellStyle name="S0 2 2 6" xfId="213"/>
    <cellStyle name="S0 2 2 7" xfId="214"/>
    <cellStyle name="S0 2 2 8" xfId="215"/>
    <cellStyle name="S0 2 2 9" xfId="216"/>
    <cellStyle name="S0 2 3" xfId="217"/>
    <cellStyle name="S0 2 4" xfId="218"/>
    <cellStyle name="S0 2 5" xfId="219"/>
    <cellStyle name="S0 2 5 2" xfId="220"/>
    <cellStyle name="S0 2 5 2 2" xfId="221"/>
    <cellStyle name="S0 2 5 2 2 2" xfId="222"/>
    <cellStyle name="S0 2 5 3" xfId="223"/>
    <cellStyle name="S0 2 6" xfId="224"/>
    <cellStyle name="S0 2 7" xfId="225"/>
    <cellStyle name="S0 2 8" xfId="226"/>
    <cellStyle name="S0 2 9" xfId="227"/>
    <cellStyle name="S0 20" xfId="228"/>
    <cellStyle name="S0 200" xfId="229"/>
    <cellStyle name="S0 201" xfId="230"/>
    <cellStyle name="S0 202" xfId="231"/>
    <cellStyle name="S0 203" xfId="232"/>
    <cellStyle name="S0 204" xfId="233"/>
    <cellStyle name="S0 205" xfId="234"/>
    <cellStyle name="S0 206" xfId="235"/>
    <cellStyle name="S0 207" xfId="236"/>
    <cellStyle name="S0 208" xfId="237"/>
    <cellStyle name="S0 209" xfId="238"/>
    <cellStyle name="S0 21" xfId="239"/>
    <cellStyle name="S0 210" xfId="240"/>
    <cellStyle name="S0 211" xfId="241"/>
    <cellStyle name="S0 212" xfId="242"/>
    <cellStyle name="S0 213" xfId="243"/>
    <cellStyle name="S0 214" xfId="244"/>
    <cellStyle name="S0 215" xfId="245"/>
    <cellStyle name="S0 216" xfId="246"/>
    <cellStyle name="S0 217" xfId="247"/>
    <cellStyle name="S0 217 2" xfId="248"/>
    <cellStyle name="S0 217 2 2" xfId="249"/>
    <cellStyle name="S0 217 2 2 2" xfId="250"/>
    <cellStyle name="S0 217 3" xfId="251"/>
    <cellStyle name="S0 218" xfId="252"/>
    <cellStyle name="S0 219" xfId="253"/>
    <cellStyle name="S0 22" xfId="254"/>
    <cellStyle name="S0 220" xfId="255"/>
    <cellStyle name="S0 221" xfId="256"/>
    <cellStyle name="S0 23" xfId="257"/>
    <cellStyle name="S0 24" xfId="258"/>
    <cellStyle name="S0 25" xfId="259"/>
    <cellStyle name="S0 26" xfId="260"/>
    <cellStyle name="S0 27" xfId="261"/>
    <cellStyle name="S0 28" xfId="262"/>
    <cellStyle name="S0 29" xfId="263"/>
    <cellStyle name="S0 3" xfId="264"/>
    <cellStyle name="S0 30" xfId="265"/>
    <cellStyle name="S0 31" xfId="266"/>
    <cellStyle name="S0 32" xfId="267"/>
    <cellStyle name="S0 33" xfId="268"/>
    <cellStyle name="S0 34" xfId="269"/>
    <cellStyle name="S0 35" xfId="270"/>
    <cellStyle name="S0 36" xfId="271"/>
    <cellStyle name="S0 37" xfId="272"/>
    <cellStyle name="S0 38" xfId="273"/>
    <cellStyle name="S0 39" xfId="274"/>
    <cellStyle name="S0 4" xfId="275"/>
    <cellStyle name="S0 40" xfId="276"/>
    <cellStyle name="S0 41" xfId="277"/>
    <cellStyle name="S0 42" xfId="278"/>
    <cellStyle name="S0 43" xfId="279"/>
    <cellStyle name="S0 44" xfId="280"/>
    <cellStyle name="S0 45" xfId="281"/>
    <cellStyle name="S0 46" xfId="282"/>
    <cellStyle name="S0 47" xfId="283"/>
    <cellStyle name="S0 48" xfId="284"/>
    <cellStyle name="S0 49" xfId="285"/>
    <cellStyle name="S0 5" xfId="286"/>
    <cellStyle name="S0 50" xfId="287"/>
    <cellStyle name="S0 51" xfId="288"/>
    <cellStyle name="S0 52" xfId="289"/>
    <cellStyle name="S0 53" xfId="290"/>
    <cellStyle name="S0 54" xfId="291"/>
    <cellStyle name="S0 55" xfId="292"/>
    <cellStyle name="S0 56" xfId="293"/>
    <cellStyle name="S0 57" xfId="294"/>
    <cellStyle name="S0 58" xfId="295"/>
    <cellStyle name="S0 59" xfId="296"/>
    <cellStyle name="S0 6" xfId="297"/>
    <cellStyle name="S0 60" xfId="298"/>
    <cellStyle name="S0 61" xfId="299"/>
    <cellStyle name="S0 62" xfId="300"/>
    <cellStyle name="S0 63" xfId="301"/>
    <cellStyle name="S0 64" xfId="302"/>
    <cellStyle name="S0 65" xfId="303"/>
    <cellStyle name="S0 66" xfId="304"/>
    <cellStyle name="S0 67" xfId="305"/>
    <cellStyle name="S0 68" xfId="306"/>
    <cellStyle name="S0 69" xfId="307"/>
    <cellStyle name="S0 7" xfId="308"/>
    <cellStyle name="S0 70" xfId="309"/>
    <cellStyle name="S0 71" xfId="310"/>
    <cellStyle name="S0 72" xfId="311"/>
    <cellStyle name="S0 73" xfId="312"/>
    <cellStyle name="S0 74" xfId="313"/>
    <cellStyle name="S0 75" xfId="314"/>
    <cellStyle name="S0 76" xfId="315"/>
    <cellStyle name="S0 77" xfId="316"/>
    <cellStyle name="S0 78" xfId="317"/>
    <cellStyle name="S0 79" xfId="318"/>
    <cellStyle name="S0 8" xfId="319"/>
    <cellStyle name="S0 80" xfId="320"/>
    <cellStyle name="S0 81" xfId="321"/>
    <cellStyle name="S0 82" xfId="322"/>
    <cellStyle name="S0 83" xfId="323"/>
    <cellStyle name="S0 84" xfId="324"/>
    <cellStyle name="S0 85" xfId="325"/>
    <cellStyle name="S0 86" xfId="326"/>
    <cellStyle name="S0 87" xfId="327"/>
    <cellStyle name="S0 88" xfId="328"/>
    <cellStyle name="S0 89" xfId="329"/>
    <cellStyle name="S0 9" xfId="330"/>
    <cellStyle name="S0 90" xfId="331"/>
    <cellStyle name="S0 91" xfId="332"/>
    <cellStyle name="S0 92" xfId="333"/>
    <cellStyle name="S0 93" xfId="334"/>
    <cellStyle name="S0 94" xfId="335"/>
    <cellStyle name="S0 95" xfId="336"/>
    <cellStyle name="S0 96" xfId="337"/>
    <cellStyle name="S0 97" xfId="338"/>
    <cellStyle name="S0 98" xfId="339"/>
    <cellStyle name="S0 99" xfId="340"/>
    <cellStyle name="S1" xfId="341"/>
    <cellStyle name="S1 10" xfId="342"/>
    <cellStyle name="S1 100" xfId="343"/>
    <cellStyle name="S1 101" xfId="344"/>
    <cellStyle name="S1 102" xfId="345"/>
    <cellStyle name="S1 103" xfId="346"/>
    <cellStyle name="S1 104" xfId="347"/>
    <cellStyle name="S1 105" xfId="348"/>
    <cellStyle name="S1 106" xfId="349"/>
    <cellStyle name="S1 107" xfId="350"/>
    <cellStyle name="S1 108" xfId="351"/>
    <cellStyle name="S1 109" xfId="352"/>
    <cellStyle name="S1 11" xfId="353"/>
    <cellStyle name="S1 110" xfId="354"/>
    <cellStyle name="S1 111" xfId="355"/>
    <cellStyle name="S1 112" xfId="356"/>
    <cellStyle name="S1 113" xfId="357"/>
    <cellStyle name="S1 114" xfId="358"/>
    <cellStyle name="S1 115" xfId="359"/>
    <cellStyle name="S1 116" xfId="360"/>
    <cellStyle name="S1 117" xfId="361"/>
    <cellStyle name="S1 118" xfId="362"/>
    <cellStyle name="S1 119" xfId="363"/>
    <cellStyle name="S1 12" xfId="364"/>
    <cellStyle name="S1 120" xfId="365"/>
    <cellStyle name="S1 121" xfId="366"/>
    <cellStyle name="S1 122" xfId="367"/>
    <cellStyle name="S1 123" xfId="368"/>
    <cellStyle name="S1 124" xfId="369"/>
    <cellStyle name="S1 125" xfId="370"/>
    <cellStyle name="S1 126" xfId="371"/>
    <cellStyle name="S1 127" xfId="372"/>
    <cellStyle name="S1 128" xfId="373"/>
    <cellStyle name="S1 129" xfId="374"/>
    <cellStyle name="S1 13" xfId="375"/>
    <cellStyle name="S1 130" xfId="376"/>
    <cellStyle name="S1 131" xfId="377"/>
    <cellStyle name="S1 132" xfId="378"/>
    <cellStyle name="S1 133" xfId="379"/>
    <cellStyle name="S1 134" xfId="380"/>
    <cellStyle name="S1 135" xfId="381"/>
    <cellStyle name="S1 136" xfId="382"/>
    <cellStyle name="S1 137" xfId="383"/>
    <cellStyle name="S1 138" xfId="384"/>
    <cellStyle name="S1 139" xfId="385"/>
    <cellStyle name="S1 14" xfId="386"/>
    <cellStyle name="S1 140" xfId="387"/>
    <cellStyle name="S1 141" xfId="388"/>
    <cellStyle name="S1 142" xfId="389"/>
    <cellStyle name="S1 143" xfId="390"/>
    <cellStyle name="S1 144" xfId="391"/>
    <cellStyle name="S1 145" xfId="392"/>
    <cellStyle name="S1 146" xfId="393"/>
    <cellStyle name="S1 147" xfId="394"/>
    <cellStyle name="S1 148" xfId="395"/>
    <cellStyle name="S1 149" xfId="396"/>
    <cellStyle name="S1 15" xfId="397"/>
    <cellStyle name="S1 150" xfId="398"/>
    <cellStyle name="S1 151" xfId="399"/>
    <cellStyle name="S1 152" xfId="400"/>
    <cellStyle name="S1 153" xfId="401"/>
    <cellStyle name="S1 154" xfId="402"/>
    <cellStyle name="S1 155" xfId="403"/>
    <cellStyle name="S1 156" xfId="404"/>
    <cellStyle name="S1 157" xfId="405"/>
    <cellStyle name="S1 158" xfId="406"/>
    <cellStyle name="S1 159" xfId="407"/>
    <cellStyle name="S1 16" xfId="408"/>
    <cellStyle name="S1 160" xfId="409"/>
    <cellStyle name="S1 161" xfId="410"/>
    <cellStyle name="S1 162" xfId="411"/>
    <cellStyle name="S1 163" xfId="412"/>
    <cellStyle name="S1 164" xfId="413"/>
    <cellStyle name="S1 165" xfId="414"/>
    <cellStyle name="S1 166" xfId="415"/>
    <cellStyle name="S1 167" xfId="416"/>
    <cellStyle name="S1 168" xfId="417"/>
    <cellStyle name="S1 169" xfId="418"/>
    <cellStyle name="S1 17" xfId="419"/>
    <cellStyle name="S1 170" xfId="420"/>
    <cellStyle name="S1 171" xfId="421"/>
    <cellStyle name="S1 172" xfId="422"/>
    <cellStyle name="S1 173" xfId="423"/>
    <cellStyle name="S1 174" xfId="424"/>
    <cellStyle name="S1 175" xfId="425"/>
    <cellStyle name="S1 176" xfId="426"/>
    <cellStyle name="S1 177" xfId="427"/>
    <cellStyle name="S1 178" xfId="428"/>
    <cellStyle name="S1 179" xfId="429"/>
    <cellStyle name="S1 18" xfId="430"/>
    <cellStyle name="S1 180" xfId="431"/>
    <cellStyle name="S1 181" xfId="432"/>
    <cellStyle name="S1 182" xfId="433"/>
    <cellStyle name="S1 183" xfId="434"/>
    <cellStyle name="S1 184" xfId="435"/>
    <cellStyle name="S1 185" xfId="436"/>
    <cellStyle name="S1 186" xfId="437"/>
    <cellStyle name="S1 187" xfId="438"/>
    <cellStyle name="S1 188" xfId="439"/>
    <cellStyle name="S1 189" xfId="440"/>
    <cellStyle name="S1 19" xfId="441"/>
    <cellStyle name="S1 190" xfId="442"/>
    <cellStyle name="S1 191" xfId="443"/>
    <cellStyle name="S1 192" xfId="444"/>
    <cellStyle name="S1 193" xfId="445"/>
    <cellStyle name="S1 194" xfId="446"/>
    <cellStyle name="S1 195" xfId="447"/>
    <cellStyle name="S1 196" xfId="448"/>
    <cellStyle name="S1 197" xfId="449"/>
    <cellStyle name="S1 198" xfId="450"/>
    <cellStyle name="S1 199" xfId="451"/>
    <cellStyle name="S1 2" xfId="452"/>
    <cellStyle name="S1 2 2" xfId="453"/>
    <cellStyle name="S1 2 2 2" xfId="454"/>
    <cellStyle name="S1 2 2 2 2" xfId="455"/>
    <cellStyle name="S1 2 2 2 2 2" xfId="456"/>
    <cellStyle name="S1 2 2 2 2 2 2" xfId="457"/>
    <cellStyle name="S1 2 2 2 2 2 2 2" xfId="458"/>
    <cellStyle name="S1 2 2 2 2 2 2 2 2" xfId="459"/>
    <cellStyle name="S1 2 2 2 2 2 2 2 2 2" xfId="460"/>
    <cellStyle name="S1 2 2 2 2 2 2 2 2 2 2" xfId="461"/>
    <cellStyle name="S1 2 2 2 2 2 2 2 2 2 2 2" xfId="462"/>
    <cellStyle name="S1 2 2 2 2 2 2 2 2 3" xfId="463"/>
    <cellStyle name="S1 2 2 2 2 2 2 2 2 4" xfId="464"/>
    <cellStyle name="S1 2 2 2 2 2 2 2 2 5" xfId="465"/>
    <cellStyle name="S1 2 2 2 2 2 2 2 3" xfId="466"/>
    <cellStyle name="S1 2 2 2 2 2 2 2 4" xfId="467"/>
    <cellStyle name="S1 2 2 2 2 2 2 2 5" xfId="468"/>
    <cellStyle name="S1 2 2 2 2 2 2 3" xfId="469"/>
    <cellStyle name="S1 2 2 2 2 2 2 4" xfId="470"/>
    <cellStyle name="S1 2 2 2 2 2 2 5" xfId="471"/>
    <cellStyle name="S1 2 2 2 2 2 2 6" xfId="472"/>
    <cellStyle name="S1 2 2 2 2 2 3" xfId="473"/>
    <cellStyle name="S1 2 2 2 2 2 4" xfId="474"/>
    <cellStyle name="S1 2 2 2 2 2 5" xfId="475"/>
    <cellStyle name="S1 2 2 2 2 2 6" xfId="476"/>
    <cellStyle name="S1 2 2 2 2 2 7" xfId="477"/>
    <cellStyle name="S1 2 2 2 2 3" xfId="478"/>
    <cellStyle name="S1 2 2 2 2 3 2" xfId="479"/>
    <cellStyle name="S1 2 2 2 2 3 2 2" xfId="480"/>
    <cellStyle name="S1 2 2 2 2 3 2 2 2" xfId="481"/>
    <cellStyle name="S1 2 2 2 2 3 3" xfId="482"/>
    <cellStyle name="S1 2 2 2 2 4" xfId="483"/>
    <cellStyle name="S1 2 2 2 2 5" xfId="484"/>
    <cellStyle name="S1 2 2 2 2 6" xfId="485"/>
    <cellStyle name="S1 2 2 2 2 7" xfId="486"/>
    <cellStyle name="S1 2 2 2 3" xfId="487"/>
    <cellStyle name="S1 2 2 2 3 2" xfId="488"/>
    <cellStyle name="S1 2 2 2 3 2 2" xfId="489"/>
    <cellStyle name="S1 2 2 2 3 2 2 2" xfId="490"/>
    <cellStyle name="S1 2 2 2 3 3" xfId="491"/>
    <cellStyle name="S1 2 2 2 4" xfId="492"/>
    <cellStyle name="S1 2 2 2 5" xfId="493"/>
    <cellStyle name="S1 2 2 2 6" xfId="494"/>
    <cellStyle name="S1 2 2 2 7" xfId="495"/>
    <cellStyle name="S1 2 2 3" xfId="496"/>
    <cellStyle name="S1 2 2 4" xfId="497"/>
    <cellStyle name="S1 2 2 5" xfId="498"/>
    <cellStyle name="S1 2 2 5 2" xfId="499"/>
    <cellStyle name="S1 2 2 5 2 2" xfId="500"/>
    <cellStyle name="S1 2 2 5 2 2 2" xfId="501"/>
    <cellStyle name="S1 2 2 5 3" xfId="502"/>
    <cellStyle name="S1 2 2 6" xfId="503"/>
    <cellStyle name="S1 2 2 7" xfId="504"/>
    <cellStyle name="S1 2 2 8" xfId="505"/>
    <cellStyle name="S1 2 2 9" xfId="506"/>
    <cellStyle name="S1 2 3" xfId="507"/>
    <cellStyle name="S1 2 4" xfId="508"/>
    <cellStyle name="S1 2 5" xfId="509"/>
    <cellStyle name="S1 2 5 2" xfId="510"/>
    <cellStyle name="S1 2 5 2 2" xfId="511"/>
    <cellStyle name="S1 2 5 2 2 2" xfId="512"/>
    <cellStyle name="S1 2 5 3" xfId="513"/>
    <cellStyle name="S1 2 6" xfId="514"/>
    <cellStyle name="S1 2 7" xfId="515"/>
    <cellStyle name="S1 2 8" xfId="516"/>
    <cellStyle name="S1 2 9" xfId="517"/>
    <cellStyle name="S1 20" xfId="518"/>
    <cellStyle name="S1 200" xfId="519"/>
    <cellStyle name="S1 201" xfId="520"/>
    <cellStyle name="S1 202" xfId="521"/>
    <cellStyle name="S1 203" xfId="522"/>
    <cellStyle name="S1 204" xfId="523"/>
    <cellStyle name="S1 205" xfId="524"/>
    <cellStyle name="S1 206" xfId="525"/>
    <cellStyle name="S1 207" xfId="526"/>
    <cellStyle name="S1 208" xfId="527"/>
    <cellStyle name="S1 209" xfId="528"/>
    <cellStyle name="S1 21" xfId="529"/>
    <cellStyle name="S1 210" xfId="530"/>
    <cellStyle name="S1 211" xfId="531"/>
    <cellStyle name="S1 212" xfId="532"/>
    <cellStyle name="S1 213" xfId="533"/>
    <cellStyle name="S1 214" xfId="534"/>
    <cellStyle name="S1 215" xfId="535"/>
    <cellStyle name="S1 216" xfId="536"/>
    <cellStyle name="S1 217" xfId="537"/>
    <cellStyle name="S1 217 2" xfId="538"/>
    <cellStyle name="S1 217 2 2" xfId="539"/>
    <cellStyle name="S1 217 2 2 2" xfId="540"/>
    <cellStyle name="S1 217 3" xfId="541"/>
    <cellStyle name="S1 218" xfId="542"/>
    <cellStyle name="S1 219" xfId="543"/>
    <cellStyle name="S1 22" xfId="544"/>
    <cellStyle name="S1 220" xfId="545"/>
    <cellStyle name="S1 221" xfId="546"/>
    <cellStyle name="S1 23" xfId="547"/>
    <cellStyle name="S1 24" xfId="548"/>
    <cellStyle name="S1 25" xfId="549"/>
    <cellStyle name="S1 26" xfId="550"/>
    <cellStyle name="S1 27" xfId="551"/>
    <cellStyle name="S1 28" xfId="552"/>
    <cellStyle name="S1 29" xfId="553"/>
    <cellStyle name="S1 3" xfId="554"/>
    <cellStyle name="S1 30" xfId="555"/>
    <cellStyle name="S1 31" xfId="556"/>
    <cellStyle name="S1 32" xfId="557"/>
    <cellStyle name="S1 33" xfId="558"/>
    <cellStyle name="S1 34" xfId="559"/>
    <cellStyle name="S1 35" xfId="560"/>
    <cellStyle name="S1 36" xfId="561"/>
    <cellStyle name="S1 37" xfId="562"/>
    <cellStyle name="S1 38" xfId="563"/>
    <cellStyle name="S1 39" xfId="564"/>
    <cellStyle name="S1 4" xfId="565"/>
    <cellStyle name="S1 40" xfId="566"/>
    <cellStyle name="S1 41" xfId="567"/>
    <cellStyle name="S1 42" xfId="568"/>
    <cellStyle name="S1 43" xfId="569"/>
    <cellStyle name="S1 44" xfId="570"/>
    <cellStyle name="S1 45" xfId="571"/>
    <cellStyle name="S1 46" xfId="572"/>
    <cellStyle name="S1 47" xfId="573"/>
    <cellStyle name="S1 48" xfId="574"/>
    <cellStyle name="S1 49" xfId="575"/>
    <cellStyle name="S1 5" xfId="576"/>
    <cellStyle name="S1 50" xfId="577"/>
    <cellStyle name="S1 51" xfId="578"/>
    <cellStyle name="S1 52" xfId="579"/>
    <cellStyle name="S1 53" xfId="580"/>
    <cellStyle name="S1 54" xfId="581"/>
    <cellStyle name="S1 55" xfId="582"/>
    <cellStyle name="S1 56" xfId="583"/>
    <cellStyle name="S1 57" xfId="584"/>
    <cellStyle name="S1 58" xfId="585"/>
    <cellStyle name="S1 59" xfId="586"/>
    <cellStyle name="S1 6" xfId="587"/>
    <cellStyle name="S1 60" xfId="588"/>
    <cellStyle name="S1 61" xfId="589"/>
    <cellStyle name="S1 62" xfId="590"/>
    <cellStyle name="S1 63" xfId="591"/>
    <cellStyle name="S1 64" xfId="592"/>
    <cellStyle name="S1 65" xfId="593"/>
    <cellStyle name="S1 66" xfId="594"/>
    <cellStyle name="S1 67" xfId="595"/>
    <cellStyle name="S1 68" xfId="596"/>
    <cellStyle name="S1 69" xfId="597"/>
    <cellStyle name="S1 7" xfId="598"/>
    <cellStyle name="S1 70" xfId="599"/>
    <cellStyle name="S1 71" xfId="600"/>
    <cellStyle name="S1 72" xfId="601"/>
    <cellStyle name="S1 73" xfId="602"/>
    <cellStyle name="S1 74" xfId="603"/>
    <cellStyle name="S1 75" xfId="604"/>
    <cellStyle name="S1 76" xfId="605"/>
    <cellStyle name="S1 77" xfId="606"/>
    <cellStyle name="S1 78" xfId="607"/>
    <cellStyle name="S1 79" xfId="608"/>
    <cellStyle name="S1 8" xfId="609"/>
    <cellStyle name="S1 80" xfId="610"/>
    <cellStyle name="S1 81" xfId="611"/>
    <cellStyle name="S1 82" xfId="612"/>
    <cellStyle name="S1 83" xfId="613"/>
    <cellStyle name="S1 84" xfId="614"/>
    <cellStyle name="S1 85" xfId="615"/>
    <cellStyle name="S1 86" xfId="616"/>
    <cellStyle name="S1 87" xfId="617"/>
    <cellStyle name="S1 88" xfId="618"/>
    <cellStyle name="S1 89" xfId="619"/>
    <cellStyle name="S1 9" xfId="620"/>
    <cellStyle name="S1 90" xfId="621"/>
    <cellStyle name="S1 91" xfId="622"/>
    <cellStyle name="S1 92" xfId="623"/>
    <cellStyle name="S1 93" xfId="624"/>
    <cellStyle name="S1 94" xfId="625"/>
    <cellStyle name="S1 95" xfId="626"/>
    <cellStyle name="S1 96" xfId="627"/>
    <cellStyle name="S1 97" xfId="628"/>
    <cellStyle name="S1 98" xfId="629"/>
    <cellStyle name="S1 99" xfId="630"/>
    <cellStyle name="S10" xfId="631"/>
    <cellStyle name="S10 10" xfId="632"/>
    <cellStyle name="S10 100" xfId="633"/>
    <cellStyle name="S10 101" xfId="634"/>
    <cellStyle name="S10 102" xfId="635"/>
    <cellStyle name="S10 103" xfId="636"/>
    <cellStyle name="S10 104" xfId="637"/>
    <cellStyle name="S10 105" xfId="638"/>
    <cellStyle name="S10 106" xfId="639"/>
    <cellStyle name="S10 107" xfId="640"/>
    <cellStyle name="S10 108" xfId="641"/>
    <cellStyle name="S10 109" xfId="642"/>
    <cellStyle name="S10 11" xfId="643"/>
    <cellStyle name="S10 110" xfId="644"/>
    <cellStyle name="S10 111" xfId="645"/>
    <cellStyle name="S10 112" xfId="646"/>
    <cellStyle name="S10 113" xfId="647"/>
    <cellStyle name="S10 114" xfId="648"/>
    <cellStyle name="S10 115" xfId="649"/>
    <cellStyle name="S10 116" xfId="650"/>
    <cellStyle name="S10 117" xfId="651"/>
    <cellStyle name="S10 118" xfId="652"/>
    <cellStyle name="S10 119" xfId="653"/>
    <cellStyle name="S10 12" xfId="654"/>
    <cellStyle name="S10 120" xfId="655"/>
    <cellStyle name="S10 121" xfId="656"/>
    <cellStyle name="S10 122" xfId="657"/>
    <cellStyle name="S10 123" xfId="658"/>
    <cellStyle name="S10 124" xfId="659"/>
    <cellStyle name="S10 125" xfId="660"/>
    <cellStyle name="S10 126" xfId="661"/>
    <cellStyle name="S10 127" xfId="662"/>
    <cellStyle name="S10 128" xfId="663"/>
    <cellStyle name="S10 129" xfId="664"/>
    <cellStyle name="S10 13" xfId="665"/>
    <cellStyle name="S10 130" xfId="666"/>
    <cellStyle name="S10 131" xfId="667"/>
    <cellStyle name="S10 132" xfId="668"/>
    <cellStyle name="S10 133" xfId="669"/>
    <cellStyle name="S10 134" xfId="670"/>
    <cellStyle name="S10 135" xfId="671"/>
    <cellStyle name="S10 136" xfId="672"/>
    <cellStyle name="S10 137" xfId="673"/>
    <cellStyle name="S10 138" xfId="674"/>
    <cellStyle name="S10 139" xfId="675"/>
    <cellStyle name="S10 14" xfId="676"/>
    <cellStyle name="S10 140" xfId="677"/>
    <cellStyle name="S10 141" xfId="678"/>
    <cellStyle name="S10 142" xfId="679"/>
    <cellStyle name="S10 143" xfId="680"/>
    <cellStyle name="S10 144" xfId="681"/>
    <cellStyle name="S10 145" xfId="682"/>
    <cellStyle name="S10 146" xfId="683"/>
    <cellStyle name="S10 147" xfId="684"/>
    <cellStyle name="S10 148" xfId="685"/>
    <cellStyle name="S10 149" xfId="686"/>
    <cellStyle name="S10 15" xfId="687"/>
    <cellStyle name="S10 150" xfId="688"/>
    <cellStyle name="S10 151" xfId="689"/>
    <cellStyle name="S10 152" xfId="690"/>
    <cellStyle name="S10 153" xfId="691"/>
    <cellStyle name="S10 154" xfId="692"/>
    <cellStyle name="S10 155" xfId="693"/>
    <cellStyle name="S10 156" xfId="694"/>
    <cellStyle name="S10 157" xfId="695"/>
    <cellStyle name="S10 158" xfId="696"/>
    <cellStyle name="S10 159" xfId="697"/>
    <cellStyle name="S10 16" xfId="698"/>
    <cellStyle name="S10 160" xfId="699"/>
    <cellStyle name="S10 161" xfId="700"/>
    <cellStyle name="S10 162" xfId="701"/>
    <cellStyle name="S10 163" xfId="702"/>
    <cellStyle name="S10 164" xfId="703"/>
    <cellStyle name="S10 165" xfId="704"/>
    <cellStyle name="S10 166" xfId="705"/>
    <cellStyle name="S10 167" xfId="706"/>
    <cellStyle name="S10 168" xfId="707"/>
    <cellStyle name="S10 169" xfId="708"/>
    <cellStyle name="S10 17" xfId="709"/>
    <cellStyle name="S10 170" xfId="710"/>
    <cellStyle name="S10 171" xfId="711"/>
    <cellStyle name="S10 172" xfId="712"/>
    <cellStyle name="S10 173" xfId="713"/>
    <cellStyle name="S10 174" xfId="714"/>
    <cellStyle name="S10 175" xfId="715"/>
    <cellStyle name="S10 176" xfId="716"/>
    <cellStyle name="S10 177" xfId="717"/>
    <cellStyle name="S10 178" xfId="718"/>
    <cellStyle name="S10 179" xfId="719"/>
    <cellStyle name="S10 18" xfId="720"/>
    <cellStyle name="S10 180" xfId="721"/>
    <cellStyle name="S10 181" xfId="722"/>
    <cellStyle name="S10 182" xfId="723"/>
    <cellStyle name="S10 183" xfId="724"/>
    <cellStyle name="S10 184" xfId="725"/>
    <cellStyle name="S10 185" xfId="726"/>
    <cellStyle name="S10 186" xfId="727"/>
    <cellStyle name="S10 187" xfId="728"/>
    <cellStyle name="S10 188" xfId="729"/>
    <cellStyle name="S10 189" xfId="730"/>
    <cellStyle name="S10 19" xfId="731"/>
    <cellStyle name="S10 190" xfId="732"/>
    <cellStyle name="S10 191" xfId="733"/>
    <cellStyle name="S10 192" xfId="734"/>
    <cellStyle name="S10 193" xfId="735"/>
    <cellStyle name="S10 194" xfId="736"/>
    <cellStyle name="S10 195" xfId="737"/>
    <cellStyle name="S10 196" xfId="738"/>
    <cellStyle name="S10 197" xfId="739"/>
    <cellStyle name="S10 198" xfId="740"/>
    <cellStyle name="S10 199" xfId="741"/>
    <cellStyle name="S10 2" xfId="742"/>
    <cellStyle name="S10 2 2" xfId="743"/>
    <cellStyle name="S10 2 2 2" xfId="744"/>
    <cellStyle name="S10 2 2 2 2" xfId="745"/>
    <cellStyle name="S10 2 2 2 2 2" xfId="746"/>
    <cellStyle name="S10 2 2 2 2 2 2" xfId="747"/>
    <cellStyle name="S10 2 2 2 2 2 2 2" xfId="748"/>
    <cellStyle name="S10 2 2 2 2 2 2 2 2" xfId="749"/>
    <cellStyle name="S10 2 2 2 2 2 2 2 2 2" xfId="750"/>
    <cellStyle name="S10 2 2 2 2 2 2 2 2 2 2" xfId="751"/>
    <cellStyle name="S10 2 2 2 2 2 2 2 2 2 2 2" xfId="752"/>
    <cellStyle name="S10 2 2 2 2 2 2 2 2 3" xfId="753"/>
    <cellStyle name="S10 2 2 2 2 2 2 2 2 4" xfId="754"/>
    <cellStyle name="S10 2 2 2 2 2 2 2 2 5" xfId="755"/>
    <cellStyle name="S10 2 2 2 2 2 2 2 3" xfId="756"/>
    <cellStyle name="S10 2 2 2 2 2 2 2 4" xfId="757"/>
    <cellStyle name="S10 2 2 2 2 2 2 2 5" xfId="758"/>
    <cellStyle name="S10 2 2 2 2 2 2 3" xfId="759"/>
    <cellStyle name="S10 2 2 2 2 2 2 4" xfId="760"/>
    <cellStyle name="S10 2 2 2 2 2 2 5" xfId="761"/>
    <cellStyle name="S10 2 2 2 2 2 2 6" xfId="762"/>
    <cellStyle name="S10 2 2 2 2 2 3" xfId="763"/>
    <cellStyle name="S10 2 2 2 2 2 4" xfId="764"/>
    <cellStyle name="S10 2 2 2 2 2 5" xfId="765"/>
    <cellStyle name="S10 2 2 2 2 2 6" xfId="766"/>
    <cellStyle name="S10 2 2 2 2 2 7" xfId="767"/>
    <cellStyle name="S10 2 2 2 2 3" xfId="768"/>
    <cellStyle name="S10 2 2 2 2 3 2" xfId="769"/>
    <cellStyle name="S10 2 2 2 2 3 2 2" xfId="770"/>
    <cellStyle name="S10 2 2 2 2 3 2 2 2" xfId="771"/>
    <cellStyle name="S10 2 2 2 2 3 3" xfId="772"/>
    <cellStyle name="S10 2 2 2 2 4" xfId="773"/>
    <cellStyle name="S10 2 2 2 2 5" xfId="774"/>
    <cellStyle name="S10 2 2 2 2 6" xfId="775"/>
    <cellStyle name="S10 2 2 2 2 7" xfId="776"/>
    <cellStyle name="S10 2 2 2 3" xfId="777"/>
    <cellStyle name="S10 2 2 2 3 2" xfId="778"/>
    <cellStyle name="S10 2 2 2 3 2 2" xfId="779"/>
    <cellStyle name="S10 2 2 2 3 2 2 2" xfId="780"/>
    <cellStyle name="S10 2 2 2 3 3" xfId="781"/>
    <cellStyle name="S10 2 2 2 4" xfId="782"/>
    <cellStyle name="S10 2 2 2 5" xfId="783"/>
    <cellStyle name="S10 2 2 2 6" xfId="784"/>
    <cellStyle name="S10 2 2 2 7" xfId="785"/>
    <cellStyle name="S10 2 2 3" xfId="786"/>
    <cellStyle name="S10 2 2 4" xfId="787"/>
    <cellStyle name="S10 2 2 5" xfId="788"/>
    <cellStyle name="S10 2 2 5 2" xfId="789"/>
    <cellStyle name="S10 2 2 5 2 2" xfId="790"/>
    <cellStyle name="S10 2 2 5 2 2 2" xfId="791"/>
    <cellStyle name="S10 2 2 5 3" xfId="792"/>
    <cellStyle name="S10 2 2 6" xfId="793"/>
    <cellStyle name="S10 2 2 7" xfId="794"/>
    <cellStyle name="S10 2 2 8" xfId="795"/>
    <cellStyle name="S10 2 2 9" xfId="796"/>
    <cellStyle name="S10 2 3" xfId="797"/>
    <cellStyle name="S10 2 4" xfId="798"/>
    <cellStyle name="S10 2 5" xfId="799"/>
    <cellStyle name="S10 2 5 2" xfId="800"/>
    <cellStyle name="S10 2 5 2 2" xfId="801"/>
    <cellStyle name="S10 2 5 2 2 2" xfId="802"/>
    <cellStyle name="S10 2 5 3" xfId="803"/>
    <cellStyle name="S10 2 6" xfId="804"/>
    <cellStyle name="S10 2 7" xfId="805"/>
    <cellStyle name="S10 2 8" xfId="806"/>
    <cellStyle name="S10 2 9" xfId="807"/>
    <cellStyle name="S10 20" xfId="808"/>
    <cellStyle name="S10 200" xfId="809"/>
    <cellStyle name="S10 201" xfId="810"/>
    <cellStyle name="S10 202" xfId="811"/>
    <cellStyle name="S10 203" xfId="812"/>
    <cellStyle name="S10 204" xfId="813"/>
    <cellStyle name="S10 205" xfId="814"/>
    <cellStyle name="S10 206" xfId="815"/>
    <cellStyle name="S10 207" xfId="816"/>
    <cellStyle name="S10 208" xfId="817"/>
    <cellStyle name="S10 209" xfId="818"/>
    <cellStyle name="S10 21" xfId="819"/>
    <cellStyle name="S10 210" xfId="820"/>
    <cellStyle name="S10 211" xfId="821"/>
    <cellStyle name="S10 212" xfId="822"/>
    <cellStyle name="S10 213" xfId="823"/>
    <cellStyle name="S10 214" xfId="824"/>
    <cellStyle name="S10 215" xfId="825"/>
    <cellStyle name="S10 216" xfId="826"/>
    <cellStyle name="S10 217" xfId="827"/>
    <cellStyle name="S10 217 2" xfId="828"/>
    <cellStyle name="S10 217 2 2" xfId="829"/>
    <cellStyle name="S10 217 2 2 2" xfId="830"/>
    <cellStyle name="S10 217 3" xfId="831"/>
    <cellStyle name="S10 218" xfId="832"/>
    <cellStyle name="S10 219" xfId="833"/>
    <cellStyle name="S10 22" xfId="834"/>
    <cellStyle name="S10 220" xfId="835"/>
    <cellStyle name="S10 221" xfId="836"/>
    <cellStyle name="S10 223" xfId="837"/>
    <cellStyle name="S10 224" xfId="838"/>
    <cellStyle name="S10 23" xfId="839"/>
    <cellStyle name="S10 24" xfId="840"/>
    <cellStyle name="S10 248" xfId="841"/>
    <cellStyle name="S10 25" xfId="842"/>
    <cellStyle name="S10 26" xfId="843"/>
    <cellStyle name="S10 27" xfId="844"/>
    <cellStyle name="S10 28" xfId="845"/>
    <cellStyle name="S10 29" xfId="846"/>
    <cellStyle name="S10 3" xfId="847"/>
    <cellStyle name="S10 30" xfId="848"/>
    <cellStyle name="S10 31" xfId="849"/>
    <cellStyle name="S10 32" xfId="850"/>
    <cellStyle name="S10 33" xfId="851"/>
    <cellStyle name="S10 34" xfId="852"/>
    <cellStyle name="S10 35" xfId="853"/>
    <cellStyle name="S10 36" xfId="854"/>
    <cellStyle name="S10 37" xfId="855"/>
    <cellStyle name="S10 38" xfId="856"/>
    <cellStyle name="S10 39" xfId="857"/>
    <cellStyle name="S10 4" xfId="858"/>
    <cellStyle name="S10 40" xfId="859"/>
    <cellStyle name="S10 41" xfId="860"/>
    <cellStyle name="S10 42" xfId="861"/>
    <cellStyle name="S10 43" xfId="862"/>
    <cellStyle name="S10 44" xfId="863"/>
    <cellStyle name="S10 45" xfId="864"/>
    <cellStyle name="S10 46" xfId="865"/>
    <cellStyle name="S10 47" xfId="866"/>
    <cellStyle name="S10 48" xfId="867"/>
    <cellStyle name="S10 49" xfId="868"/>
    <cellStyle name="S10 5" xfId="869"/>
    <cellStyle name="S10 50" xfId="870"/>
    <cellStyle name="S10 51" xfId="871"/>
    <cellStyle name="S10 52" xfId="872"/>
    <cellStyle name="S10 53" xfId="873"/>
    <cellStyle name="S10 54" xfId="874"/>
    <cellStyle name="S10 55" xfId="875"/>
    <cellStyle name="S10 56" xfId="876"/>
    <cellStyle name="S10 57" xfId="877"/>
    <cellStyle name="S10 58" xfId="878"/>
    <cellStyle name="S10 59" xfId="879"/>
    <cellStyle name="S10 6" xfId="880"/>
    <cellStyle name="S10 60" xfId="881"/>
    <cellStyle name="S10 61" xfId="882"/>
    <cellStyle name="S10 62" xfId="883"/>
    <cellStyle name="S10 63" xfId="884"/>
    <cellStyle name="S10 64" xfId="885"/>
    <cellStyle name="S10 65" xfId="886"/>
    <cellStyle name="S10 66" xfId="887"/>
    <cellStyle name="S10 67" xfId="888"/>
    <cellStyle name="S10 68" xfId="889"/>
    <cellStyle name="S10 69" xfId="890"/>
    <cellStyle name="S10 7" xfId="891"/>
    <cellStyle name="S10 70" xfId="892"/>
    <cellStyle name="S10 71" xfId="893"/>
    <cellStyle name="S10 72" xfId="894"/>
    <cellStyle name="S10 73" xfId="895"/>
    <cellStyle name="S10 74" xfId="896"/>
    <cellStyle name="S10 75" xfId="897"/>
    <cellStyle name="S10 76" xfId="898"/>
    <cellStyle name="S10 77" xfId="899"/>
    <cellStyle name="S10 78" xfId="900"/>
    <cellStyle name="S10 79" xfId="901"/>
    <cellStyle name="S10 8" xfId="902"/>
    <cellStyle name="S10 80" xfId="903"/>
    <cellStyle name="S10 81" xfId="904"/>
    <cellStyle name="S10 82" xfId="905"/>
    <cellStyle name="S10 83" xfId="906"/>
    <cellStyle name="S10 84" xfId="907"/>
    <cellStyle name="S10 85" xfId="908"/>
    <cellStyle name="S10 86" xfId="909"/>
    <cellStyle name="S10 87" xfId="910"/>
    <cellStyle name="S10 88" xfId="911"/>
    <cellStyle name="S10 89" xfId="912"/>
    <cellStyle name="S10 9" xfId="913"/>
    <cellStyle name="S10 90" xfId="914"/>
    <cellStyle name="S10 91" xfId="915"/>
    <cellStyle name="S10 92" xfId="916"/>
    <cellStyle name="S10 93" xfId="917"/>
    <cellStyle name="S10 94" xfId="918"/>
    <cellStyle name="S10 95" xfId="919"/>
    <cellStyle name="S10 96" xfId="920"/>
    <cellStyle name="S10 97" xfId="921"/>
    <cellStyle name="S10 98" xfId="922"/>
    <cellStyle name="S10 99" xfId="923"/>
    <cellStyle name="S2" xfId="924"/>
    <cellStyle name="S2 10" xfId="925"/>
    <cellStyle name="S2 100" xfId="926"/>
    <cellStyle name="S2 101" xfId="927"/>
    <cellStyle name="S2 102" xfId="928"/>
    <cellStyle name="S2 103" xfId="929"/>
    <cellStyle name="S2 104" xfId="930"/>
    <cellStyle name="S2 105" xfId="931"/>
    <cellStyle name="S2 106" xfId="932"/>
    <cellStyle name="S2 107" xfId="933"/>
    <cellStyle name="S2 108" xfId="934"/>
    <cellStyle name="S2 109" xfId="935"/>
    <cellStyle name="S2 11" xfId="936"/>
    <cellStyle name="S2 110" xfId="937"/>
    <cellStyle name="S2 111" xfId="938"/>
    <cellStyle name="S2 112" xfId="939"/>
    <cellStyle name="S2 113" xfId="940"/>
    <cellStyle name="S2 114" xfId="941"/>
    <cellStyle name="S2 115" xfId="942"/>
    <cellStyle name="S2 116" xfId="943"/>
    <cellStyle name="S2 117" xfId="944"/>
    <cellStyle name="S2 118" xfId="945"/>
    <cellStyle name="S2 119" xfId="946"/>
    <cellStyle name="S2 12" xfId="947"/>
    <cellStyle name="S2 120" xfId="948"/>
    <cellStyle name="S2 121" xfId="949"/>
    <cellStyle name="S2 122" xfId="950"/>
    <cellStyle name="S2 123" xfId="951"/>
    <cellStyle name="S2 124" xfId="952"/>
    <cellStyle name="S2 125" xfId="953"/>
    <cellStyle name="S2 126" xfId="954"/>
    <cellStyle name="S2 127" xfId="955"/>
    <cellStyle name="S2 128" xfId="956"/>
    <cellStyle name="S2 129" xfId="957"/>
    <cellStyle name="S2 13" xfId="958"/>
    <cellStyle name="S2 130" xfId="959"/>
    <cellStyle name="S2 131" xfId="960"/>
    <cellStyle name="S2 132" xfId="961"/>
    <cellStyle name="S2 133" xfId="962"/>
    <cellStyle name="S2 134" xfId="963"/>
    <cellStyle name="S2 135" xfId="964"/>
    <cellStyle name="S2 136" xfId="965"/>
    <cellStyle name="S2 137" xfId="966"/>
    <cellStyle name="S2 138" xfId="967"/>
    <cellStyle name="S2 139" xfId="968"/>
    <cellStyle name="S2 14" xfId="969"/>
    <cellStyle name="S2 140" xfId="970"/>
    <cellStyle name="S2 141" xfId="971"/>
    <cellStyle name="S2 142" xfId="972"/>
    <cellStyle name="S2 143" xfId="973"/>
    <cellStyle name="S2 144" xfId="974"/>
    <cellStyle name="S2 145" xfId="975"/>
    <cellStyle name="S2 146" xfId="976"/>
    <cellStyle name="S2 147" xfId="977"/>
    <cellStyle name="S2 148" xfId="978"/>
    <cellStyle name="S2 149" xfId="979"/>
    <cellStyle name="S2 15" xfId="980"/>
    <cellStyle name="S2 150" xfId="981"/>
    <cellStyle name="S2 151" xfId="982"/>
    <cellStyle name="S2 152" xfId="983"/>
    <cellStyle name="S2 153" xfId="984"/>
    <cellStyle name="S2 154" xfId="985"/>
    <cellStyle name="S2 155" xfId="986"/>
    <cellStyle name="S2 156" xfId="987"/>
    <cellStyle name="S2 157" xfId="988"/>
    <cellStyle name="S2 158" xfId="989"/>
    <cellStyle name="S2 159" xfId="990"/>
    <cellStyle name="S2 16" xfId="991"/>
    <cellStyle name="S2 160" xfId="992"/>
    <cellStyle name="S2 161" xfId="993"/>
    <cellStyle name="S2 162" xfId="994"/>
    <cellStyle name="S2 163" xfId="995"/>
    <cellStyle name="S2 164" xfId="996"/>
    <cellStyle name="S2 165" xfId="997"/>
    <cellStyle name="S2 166" xfId="998"/>
    <cellStyle name="S2 167" xfId="999"/>
    <cellStyle name="S2 168" xfId="1000"/>
    <cellStyle name="S2 169" xfId="1001"/>
    <cellStyle name="S2 17" xfId="1002"/>
    <cellStyle name="S2 170" xfId="1003"/>
    <cellStyle name="S2 171" xfId="1004"/>
    <cellStyle name="S2 172" xfId="1005"/>
    <cellStyle name="S2 173" xfId="1006"/>
    <cellStyle name="S2 174" xfId="1007"/>
    <cellStyle name="S2 175" xfId="1008"/>
    <cellStyle name="S2 176" xfId="1009"/>
    <cellStyle name="S2 177" xfId="1010"/>
    <cellStyle name="S2 178" xfId="1011"/>
    <cellStyle name="S2 179" xfId="1012"/>
    <cellStyle name="S2 18" xfId="1013"/>
    <cellStyle name="S2 180" xfId="1014"/>
    <cellStyle name="S2 181" xfId="1015"/>
    <cellStyle name="S2 182" xfId="1016"/>
    <cellStyle name="S2 183" xfId="1017"/>
    <cellStyle name="S2 184" xfId="1018"/>
    <cellStyle name="S2 185" xfId="1019"/>
    <cellStyle name="S2 186" xfId="1020"/>
    <cellStyle name="S2 187" xfId="1021"/>
    <cellStyle name="S2 188" xfId="1022"/>
    <cellStyle name="S2 189" xfId="1023"/>
    <cellStyle name="S2 19" xfId="1024"/>
    <cellStyle name="S2 190" xfId="1025"/>
    <cellStyle name="S2 191" xfId="1026"/>
    <cellStyle name="S2 192" xfId="1027"/>
    <cellStyle name="S2 193" xfId="1028"/>
    <cellStyle name="S2 194" xfId="1029"/>
    <cellStyle name="S2 195" xfId="1030"/>
    <cellStyle name="S2 196" xfId="1031"/>
    <cellStyle name="S2 197" xfId="1032"/>
    <cellStyle name="S2 198" xfId="1033"/>
    <cellStyle name="S2 199" xfId="1034"/>
    <cellStyle name="S2 2" xfId="1035"/>
    <cellStyle name="S2 2 2" xfId="1036"/>
    <cellStyle name="S2 2 2 2" xfId="1037"/>
    <cellStyle name="S2 2 2 2 2" xfId="1038"/>
    <cellStyle name="S2 2 2 2 2 2" xfId="1039"/>
    <cellStyle name="S2 2 2 2 2 2 2" xfId="1040"/>
    <cellStyle name="S2 2 2 2 2 2 2 2" xfId="1041"/>
    <cellStyle name="S2 2 2 2 2 2 2 2 2" xfId="1042"/>
    <cellStyle name="S2 2 2 2 2 2 2 2 2 2" xfId="1043"/>
    <cellStyle name="S2 2 2 2 2 2 2 2 2 2 2" xfId="1044"/>
    <cellStyle name="S2 2 2 2 2 2 2 2 2 2 2 2" xfId="1045"/>
    <cellStyle name="S2 2 2 2 2 2 2 2 2 3" xfId="1046"/>
    <cellStyle name="S2 2 2 2 2 2 2 2 2 4" xfId="1047"/>
    <cellStyle name="S2 2 2 2 2 2 2 2 2 5" xfId="1048"/>
    <cellStyle name="S2 2 2 2 2 2 2 2 3" xfId="1049"/>
    <cellStyle name="S2 2 2 2 2 2 2 2 4" xfId="1050"/>
    <cellStyle name="S2 2 2 2 2 2 2 2 5" xfId="1051"/>
    <cellStyle name="S2 2 2 2 2 2 2 3" xfId="1052"/>
    <cellStyle name="S2 2 2 2 2 2 2 4" xfId="1053"/>
    <cellStyle name="S2 2 2 2 2 2 2 5" xfId="1054"/>
    <cellStyle name="S2 2 2 2 2 2 2 6" xfId="1055"/>
    <cellStyle name="S2 2 2 2 2 2 3" xfId="1056"/>
    <cellStyle name="S2 2 2 2 2 2 4" xfId="1057"/>
    <cellStyle name="S2 2 2 2 2 2 5" xfId="1058"/>
    <cellStyle name="S2 2 2 2 2 2 6" xfId="1059"/>
    <cellStyle name="S2 2 2 2 2 2 7" xfId="1060"/>
    <cellStyle name="S2 2 2 2 2 3" xfId="1061"/>
    <cellStyle name="S2 2 2 2 2 3 2" xfId="1062"/>
    <cellStyle name="S2 2 2 2 2 3 2 2" xfId="1063"/>
    <cellStyle name="S2 2 2 2 2 3 2 2 2" xfId="1064"/>
    <cellStyle name="S2 2 2 2 2 3 3" xfId="1065"/>
    <cellStyle name="S2 2 2 2 2 4" xfId="1066"/>
    <cellStyle name="S2 2 2 2 2 5" xfId="1067"/>
    <cellStyle name="S2 2 2 2 2 6" xfId="1068"/>
    <cellStyle name="S2 2 2 2 2 7" xfId="1069"/>
    <cellStyle name="S2 2 2 2 3" xfId="1070"/>
    <cellStyle name="S2 2 2 2 3 2" xfId="1071"/>
    <cellStyle name="S2 2 2 2 3 2 2" xfId="1072"/>
    <cellStyle name="S2 2 2 2 3 2 2 2" xfId="1073"/>
    <cellStyle name="S2 2 2 2 3 3" xfId="1074"/>
    <cellStyle name="S2 2 2 2 4" xfId="1075"/>
    <cellStyle name="S2 2 2 2 5" xfId="1076"/>
    <cellStyle name="S2 2 2 2 6" xfId="1077"/>
    <cellStyle name="S2 2 2 2 7" xfId="1078"/>
    <cellStyle name="S2 2 2 3" xfId="1079"/>
    <cellStyle name="S2 2 2 4" xfId="1080"/>
    <cellStyle name="S2 2 2 5" xfId="1081"/>
    <cellStyle name="S2 2 2 5 2" xfId="1082"/>
    <cellStyle name="S2 2 2 5 2 2" xfId="1083"/>
    <cellStyle name="S2 2 2 5 2 2 2" xfId="1084"/>
    <cellStyle name="S2 2 2 5 3" xfId="1085"/>
    <cellStyle name="S2 2 2 6" xfId="1086"/>
    <cellStyle name="S2 2 2 7" xfId="1087"/>
    <cellStyle name="S2 2 2 8" xfId="1088"/>
    <cellStyle name="S2 2 2 9" xfId="1089"/>
    <cellStyle name="S2 2 3" xfId="1090"/>
    <cellStyle name="S2 2 4" xfId="1091"/>
    <cellStyle name="S2 2 5" xfId="1092"/>
    <cellStyle name="S2 2 5 2" xfId="1093"/>
    <cellStyle name="S2 2 5 2 2" xfId="1094"/>
    <cellStyle name="S2 2 5 2 2 2" xfId="1095"/>
    <cellStyle name="S2 2 5 3" xfId="1096"/>
    <cellStyle name="S2 2 6" xfId="1097"/>
    <cellStyle name="S2 2 7" xfId="1098"/>
    <cellStyle name="S2 2 8" xfId="1099"/>
    <cellStyle name="S2 2 9" xfId="1100"/>
    <cellStyle name="S2 20" xfId="1101"/>
    <cellStyle name="S2 200" xfId="1102"/>
    <cellStyle name="S2 201" xfId="1103"/>
    <cellStyle name="S2 202" xfId="1104"/>
    <cellStyle name="S2 203" xfId="1105"/>
    <cellStyle name="S2 204" xfId="1106"/>
    <cellStyle name="S2 205" xfId="1107"/>
    <cellStyle name="S2 206" xfId="1108"/>
    <cellStyle name="S2 207" xfId="1109"/>
    <cellStyle name="S2 208" xfId="1110"/>
    <cellStyle name="S2 209" xfId="1111"/>
    <cellStyle name="S2 21" xfId="1112"/>
    <cellStyle name="S2 210" xfId="1113"/>
    <cellStyle name="S2 211" xfId="1114"/>
    <cellStyle name="S2 212" xfId="1115"/>
    <cellStyle name="S2 213" xfId="1116"/>
    <cellStyle name="S2 214" xfId="1117"/>
    <cellStyle name="S2 215" xfId="1118"/>
    <cellStyle name="S2 216" xfId="1119"/>
    <cellStyle name="S2 217" xfId="1120"/>
    <cellStyle name="S2 217 2" xfId="1121"/>
    <cellStyle name="S2 217 2 2" xfId="1122"/>
    <cellStyle name="S2 217 2 2 2" xfId="1123"/>
    <cellStyle name="S2 217 3" xfId="1124"/>
    <cellStyle name="S2 218" xfId="1125"/>
    <cellStyle name="S2 219" xfId="1126"/>
    <cellStyle name="S2 22" xfId="1127"/>
    <cellStyle name="S2 220" xfId="1128"/>
    <cellStyle name="S2 221" xfId="1129"/>
    <cellStyle name="S2 23" xfId="1130"/>
    <cellStyle name="S2 24" xfId="1131"/>
    <cellStyle name="S2 25" xfId="1132"/>
    <cellStyle name="S2 26" xfId="1133"/>
    <cellStyle name="S2 27" xfId="1134"/>
    <cellStyle name="S2 28" xfId="1135"/>
    <cellStyle name="S2 29" xfId="1136"/>
    <cellStyle name="S2 3" xfId="1137"/>
    <cellStyle name="S2 30" xfId="1138"/>
    <cellStyle name="S2 31" xfId="1139"/>
    <cellStyle name="S2 32" xfId="1140"/>
    <cellStyle name="S2 33" xfId="1141"/>
    <cellStyle name="S2 34" xfId="1142"/>
    <cellStyle name="S2 35" xfId="1143"/>
    <cellStyle name="S2 36" xfId="1144"/>
    <cellStyle name="S2 37" xfId="1145"/>
    <cellStyle name="S2 38" xfId="1146"/>
    <cellStyle name="S2 39" xfId="1147"/>
    <cellStyle name="S2 4" xfId="1148"/>
    <cellStyle name="S2 40" xfId="1149"/>
    <cellStyle name="S2 41" xfId="1150"/>
    <cellStyle name="S2 42" xfId="1151"/>
    <cellStyle name="S2 43" xfId="1152"/>
    <cellStyle name="S2 44" xfId="1153"/>
    <cellStyle name="S2 45" xfId="1154"/>
    <cellStyle name="S2 46" xfId="1155"/>
    <cellStyle name="S2 47" xfId="1156"/>
    <cellStyle name="S2 48" xfId="1157"/>
    <cellStyle name="S2 49" xfId="1158"/>
    <cellStyle name="S2 5" xfId="1159"/>
    <cellStyle name="S2 50" xfId="1160"/>
    <cellStyle name="S2 51" xfId="1161"/>
    <cellStyle name="S2 52" xfId="1162"/>
    <cellStyle name="S2 53" xfId="1163"/>
    <cellStyle name="S2 54" xfId="1164"/>
    <cellStyle name="S2 55" xfId="1165"/>
    <cellStyle name="S2 56" xfId="1166"/>
    <cellStyle name="S2 57" xfId="1167"/>
    <cellStyle name="S2 58" xfId="1168"/>
    <cellStyle name="S2 59" xfId="1169"/>
    <cellStyle name="S2 6" xfId="1170"/>
    <cellStyle name="S2 60" xfId="1171"/>
    <cellStyle name="S2 61" xfId="1172"/>
    <cellStyle name="S2 62" xfId="1173"/>
    <cellStyle name="S2 63" xfId="1174"/>
    <cellStyle name="S2 64" xfId="1175"/>
    <cellStyle name="S2 65" xfId="1176"/>
    <cellStyle name="S2 66" xfId="1177"/>
    <cellStyle name="S2 67" xfId="1178"/>
    <cellStyle name="S2 68" xfId="1179"/>
    <cellStyle name="S2 69" xfId="1180"/>
    <cellStyle name="S2 7" xfId="1181"/>
    <cellStyle name="S2 70" xfId="1182"/>
    <cellStyle name="S2 71" xfId="1183"/>
    <cellStyle name="S2 72" xfId="1184"/>
    <cellStyle name="S2 73" xfId="1185"/>
    <cellStyle name="S2 74" xfId="1186"/>
    <cellStyle name="S2 75" xfId="1187"/>
    <cellStyle name="S2 76" xfId="1188"/>
    <cellStyle name="S2 77" xfId="1189"/>
    <cellStyle name="S2 78" xfId="1190"/>
    <cellStyle name="S2 79" xfId="1191"/>
    <cellStyle name="S2 8" xfId="1192"/>
    <cellStyle name="S2 80" xfId="1193"/>
    <cellStyle name="S2 81" xfId="1194"/>
    <cellStyle name="S2 82" xfId="1195"/>
    <cellStyle name="S2 83" xfId="1196"/>
    <cellStyle name="S2 84" xfId="1197"/>
    <cellStyle name="S2 85" xfId="1198"/>
    <cellStyle name="S2 86" xfId="1199"/>
    <cellStyle name="S2 87" xfId="1200"/>
    <cellStyle name="S2 88" xfId="1201"/>
    <cellStyle name="S2 89" xfId="1202"/>
    <cellStyle name="S2 9" xfId="1203"/>
    <cellStyle name="S2 90" xfId="1204"/>
    <cellStyle name="S2 91" xfId="1205"/>
    <cellStyle name="S2 92" xfId="1206"/>
    <cellStyle name="S2 93" xfId="1207"/>
    <cellStyle name="S2 94" xfId="1208"/>
    <cellStyle name="S2 95" xfId="1209"/>
    <cellStyle name="S2 96" xfId="1210"/>
    <cellStyle name="S2 97" xfId="1211"/>
    <cellStyle name="S2 98" xfId="1212"/>
    <cellStyle name="S2 99" xfId="1213"/>
    <cellStyle name="S3" xfId="1214"/>
    <cellStyle name="S3 10" xfId="1215"/>
    <cellStyle name="S3 100" xfId="1216"/>
    <cellStyle name="S3 101" xfId="1217"/>
    <cellStyle name="S3 102" xfId="1218"/>
    <cellStyle name="S3 103" xfId="1219"/>
    <cellStyle name="S3 104" xfId="1220"/>
    <cellStyle name="S3 105" xfId="1221"/>
    <cellStyle name="S3 106" xfId="1222"/>
    <cellStyle name="S3 107" xfId="1223"/>
    <cellStyle name="S3 108" xfId="1224"/>
    <cellStyle name="S3 109" xfId="1225"/>
    <cellStyle name="S3 11" xfId="1226"/>
    <cellStyle name="S3 110" xfId="1227"/>
    <cellStyle name="S3 111" xfId="1228"/>
    <cellStyle name="S3 112" xfId="1229"/>
    <cellStyle name="S3 113" xfId="1230"/>
    <cellStyle name="S3 114" xfId="1231"/>
    <cellStyle name="S3 115" xfId="1232"/>
    <cellStyle name="S3 116" xfId="1233"/>
    <cellStyle name="S3 117" xfId="1234"/>
    <cellStyle name="S3 118" xfId="1235"/>
    <cellStyle name="S3 119" xfId="1236"/>
    <cellStyle name="S3 12" xfId="1237"/>
    <cellStyle name="S3 120" xfId="1238"/>
    <cellStyle name="S3 121" xfId="1239"/>
    <cellStyle name="S3 122" xfId="1240"/>
    <cellStyle name="S3 123" xfId="1241"/>
    <cellStyle name="S3 124" xfId="1242"/>
    <cellStyle name="S3 125" xfId="1243"/>
    <cellStyle name="S3 126" xfId="1244"/>
    <cellStyle name="S3 127" xfId="1245"/>
    <cellStyle name="S3 128" xfId="1246"/>
    <cellStyle name="S3 129" xfId="1247"/>
    <cellStyle name="S3 13" xfId="1248"/>
    <cellStyle name="S3 130" xfId="1249"/>
    <cellStyle name="S3 131" xfId="1250"/>
    <cellStyle name="S3 132" xfId="1251"/>
    <cellStyle name="S3 133" xfId="1252"/>
    <cellStyle name="S3 134" xfId="1253"/>
    <cellStyle name="S3 135" xfId="1254"/>
    <cellStyle name="S3 136" xfId="1255"/>
    <cellStyle name="S3 137" xfId="1256"/>
    <cellStyle name="S3 138" xfId="1257"/>
    <cellStyle name="S3 139" xfId="1258"/>
    <cellStyle name="S3 14" xfId="1259"/>
    <cellStyle name="S3 140" xfId="1260"/>
    <cellStyle name="S3 141" xfId="1261"/>
    <cellStyle name="S3 142" xfId="1262"/>
    <cellStyle name="S3 143" xfId="1263"/>
    <cellStyle name="S3 144" xfId="1264"/>
    <cellStyle name="S3 145" xfId="1265"/>
    <cellStyle name="S3 146" xfId="1266"/>
    <cellStyle name="S3 147" xfId="1267"/>
    <cellStyle name="S3 148" xfId="1268"/>
    <cellStyle name="S3 149" xfId="1269"/>
    <cellStyle name="S3 15" xfId="1270"/>
    <cellStyle name="S3 150" xfId="1271"/>
    <cellStyle name="S3 151" xfId="1272"/>
    <cellStyle name="S3 152" xfId="1273"/>
    <cellStyle name="S3 153" xfId="1274"/>
    <cellStyle name="S3 154" xfId="1275"/>
    <cellStyle name="S3 155" xfId="1276"/>
    <cellStyle name="S3 156" xfId="1277"/>
    <cellStyle name="S3 157" xfId="1278"/>
    <cellStyle name="S3 158" xfId="1279"/>
    <cellStyle name="S3 159" xfId="1280"/>
    <cellStyle name="S3 16" xfId="1281"/>
    <cellStyle name="S3 160" xfId="1282"/>
    <cellStyle name="S3 161" xfId="1283"/>
    <cellStyle name="S3 162" xfId="1284"/>
    <cellStyle name="S3 163" xfId="1285"/>
    <cellStyle name="S3 164" xfId="1286"/>
    <cellStyle name="S3 165" xfId="1287"/>
    <cellStyle name="S3 166" xfId="1288"/>
    <cellStyle name="S3 167" xfId="1289"/>
    <cellStyle name="S3 168" xfId="1290"/>
    <cellStyle name="S3 169" xfId="1291"/>
    <cellStyle name="S3 17" xfId="1292"/>
    <cellStyle name="S3 170" xfId="1293"/>
    <cellStyle name="S3 171" xfId="1294"/>
    <cellStyle name="S3 172" xfId="1295"/>
    <cellStyle name="S3 173" xfId="1296"/>
    <cellStyle name="S3 174" xfId="1297"/>
    <cellStyle name="S3 175" xfId="1298"/>
    <cellStyle name="S3 176" xfId="1299"/>
    <cellStyle name="S3 177" xfId="1300"/>
    <cellStyle name="S3 178" xfId="1301"/>
    <cellStyle name="S3 179" xfId="1302"/>
    <cellStyle name="S3 18" xfId="1303"/>
    <cellStyle name="S3 180" xfId="1304"/>
    <cellStyle name="S3 181" xfId="1305"/>
    <cellStyle name="S3 182" xfId="1306"/>
    <cellStyle name="S3 183" xfId="1307"/>
    <cellStyle name="S3 184" xfId="1308"/>
    <cellStyle name="S3 185" xfId="1309"/>
    <cellStyle name="S3 186" xfId="1310"/>
    <cellStyle name="S3 187" xfId="1311"/>
    <cellStyle name="S3 188" xfId="1312"/>
    <cellStyle name="S3 189" xfId="1313"/>
    <cellStyle name="S3 19" xfId="1314"/>
    <cellStyle name="S3 190" xfId="1315"/>
    <cellStyle name="S3 191" xfId="1316"/>
    <cellStyle name="S3 192" xfId="1317"/>
    <cellStyle name="S3 193" xfId="1318"/>
    <cellStyle name="S3 194" xfId="1319"/>
    <cellStyle name="S3 195" xfId="1320"/>
    <cellStyle name="S3 196" xfId="1321"/>
    <cellStyle name="S3 197" xfId="1322"/>
    <cellStyle name="S3 198" xfId="1323"/>
    <cellStyle name="S3 199" xfId="1324"/>
    <cellStyle name="S3 2" xfId="1325"/>
    <cellStyle name="S3 2 2" xfId="1326"/>
    <cellStyle name="S3 2 2 2" xfId="1327"/>
    <cellStyle name="S3 2 2 2 2" xfId="1328"/>
    <cellStyle name="S3 2 2 2 2 2" xfId="1329"/>
    <cellStyle name="S3 2 2 2 2 2 2" xfId="1330"/>
    <cellStyle name="S3 2 2 2 2 2 2 2" xfId="1331"/>
    <cellStyle name="S3 2 2 2 2 2 2 2 2" xfId="1332"/>
    <cellStyle name="S3 2 2 2 2 2 2 2 2 2" xfId="1333"/>
    <cellStyle name="S3 2 2 2 2 2 2 2 2 2 2" xfId="1334"/>
    <cellStyle name="S3 2 2 2 2 2 2 2 2 2 2 2" xfId="1335"/>
    <cellStyle name="S3 2 2 2 2 2 2 2 2 3" xfId="1336"/>
    <cellStyle name="S3 2 2 2 2 2 2 2 2 4" xfId="1337"/>
    <cellStyle name="S3 2 2 2 2 2 2 2 2 5" xfId="1338"/>
    <cellStyle name="S3 2 2 2 2 2 2 2 3" xfId="1339"/>
    <cellStyle name="S3 2 2 2 2 2 2 2 4" xfId="1340"/>
    <cellStyle name="S3 2 2 2 2 2 2 2 5" xfId="1341"/>
    <cellStyle name="S3 2 2 2 2 2 2 3" xfId="1342"/>
    <cellStyle name="S3 2 2 2 2 2 2 4" xfId="1343"/>
    <cellStyle name="S3 2 2 2 2 2 2 5" xfId="1344"/>
    <cellStyle name="S3 2 2 2 2 2 2 6" xfId="1345"/>
    <cellStyle name="S3 2 2 2 2 2 3" xfId="1346"/>
    <cellStyle name="S3 2 2 2 2 2 4" xfId="1347"/>
    <cellStyle name="S3 2 2 2 2 2 5" xfId="1348"/>
    <cellStyle name="S3 2 2 2 2 2 6" xfId="1349"/>
    <cellStyle name="S3 2 2 2 2 2 7" xfId="1350"/>
    <cellStyle name="S3 2 2 2 2 3" xfId="1351"/>
    <cellStyle name="S3 2 2 2 2 3 2" xfId="1352"/>
    <cellStyle name="S3 2 2 2 2 3 2 2" xfId="1353"/>
    <cellStyle name="S3 2 2 2 2 3 2 2 2" xfId="1354"/>
    <cellStyle name="S3 2 2 2 2 3 3" xfId="1355"/>
    <cellStyle name="S3 2 2 2 2 4" xfId="1356"/>
    <cellStyle name="S3 2 2 2 2 5" xfId="1357"/>
    <cellStyle name="S3 2 2 2 2 6" xfId="1358"/>
    <cellStyle name="S3 2 2 2 2 7" xfId="1359"/>
    <cellStyle name="S3 2 2 2 3" xfId="1360"/>
    <cellStyle name="S3 2 2 2 3 2" xfId="1361"/>
    <cellStyle name="S3 2 2 2 3 2 2" xfId="1362"/>
    <cellStyle name="S3 2 2 2 3 2 2 2" xfId="1363"/>
    <cellStyle name="S3 2 2 2 3 3" xfId="1364"/>
    <cellStyle name="S3 2 2 2 4" xfId="1365"/>
    <cellStyle name="S3 2 2 2 5" xfId="1366"/>
    <cellStyle name="S3 2 2 2 6" xfId="1367"/>
    <cellStyle name="S3 2 2 2 7" xfId="1368"/>
    <cellStyle name="S3 2 2 3" xfId="1369"/>
    <cellStyle name="S3 2 2 4" xfId="1370"/>
    <cellStyle name="S3 2 2 5" xfId="1371"/>
    <cellStyle name="S3 2 2 5 2" xfId="1372"/>
    <cellStyle name="S3 2 2 5 2 2" xfId="1373"/>
    <cellStyle name="S3 2 2 5 2 2 2" xfId="1374"/>
    <cellStyle name="S3 2 2 5 3" xfId="1375"/>
    <cellStyle name="S3 2 2 6" xfId="1376"/>
    <cellStyle name="S3 2 2 7" xfId="1377"/>
    <cellStyle name="S3 2 2 8" xfId="1378"/>
    <cellStyle name="S3 2 2 9" xfId="1379"/>
    <cellStyle name="S3 2 3" xfId="1380"/>
    <cellStyle name="S3 2 4" xfId="1381"/>
    <cellStyle name="S3 2 5" xfId="1382"/>
    <cellStyle name="S3 2 5 2" xfId="1383"/>
    <cellStyle name="S3 2 5 2 2" xfId="1384"/>
    <cellStyle name="S3 2 5 2 2 2" xfId="1385"/>
    <cellStyle name="S3 2 5 3" xfId="1386"/>
    <cellStyle name="S3 2 6" xfId="1387"/>
    <cellStyle name="S3 2 7" xfId="1388"/>
    <cellStyle name="S3 2 8" xfId="1389"/>
    <cellStyle name="S3 2 9" xfId="1390"/>
    <cellStyle name="S3 20" xfId="1391"/>
    <cellStyle name="S3 200" xfId="1392"/>
    <cellStyle name="S3 201" xfId="1393"/>
    <cellStyle name="S3 202" xfId="1394"/>
    <cellStyle name="S3 203" xfId="1395"/>
    <cellStyle name="S3 204" xfId="1396"/>
    <cellStyle name="S3 205" xfId="1397"/>
    <cellStyle name="S3 206" xfId="1398"/>
    <cellStyle name="S3 207" xfId="1399"/>
    <cellStyle name="S3 208" xfId="1400"/>
    <cellStyle name="S3 209" xfId="1401"/>
    <cellStyle name="S3 21" xfId="1402"/>
    <cellStyle name="S3 210" xfId="1403"/>
    <cellStyle name="S3 211" xfId="1404"/>
    <cellStyle name="S3 212" xfId="1405"/>
    <cellStyle name="S3 213" xfId="1406"/>
    <cellStyle name="S3 214" xfId="1407"/>
    <cellStyle name="S3 215" xfId="1408"/>
    <cellStyle name="S3 216" xfId="1409"/>
    <cellStyle name="S3 217" xfId="1410"/>
    <cellStyle name="S3 217 2" xfId="1411"/>
    <cellStyle name="S3 217 2 2" xfId="1412"/>
    <cellStyle name="S3 217 2 2 2" xfId="1413"/>
    <cellStyle name="S3 217 3" xfId="1414"/>
    <cellStyle name="S3 218" xfId="1415"/>
    <cellStyle name="S3 219" xfId="1416"/>
    <cellStyle name="S3 22" xfId="1417"/>
    <cellStyle name="S3 220" xfId="1418"/>
    <cellStyle name="S3 221" xfId="1419"/>
    <cellStyle name="S3 23" xfId="1420"/>
    <cellStyle name="S3 24" xfId="1421"/>
    <cellStyle name="S3 25" xfId="1422"/>
    <cellStyle name="S3 26" xfId="1423"/>
    <cellStyle name="S3 27" xfId="1424"/>
    <cellStyle name="S3 28" xfId="1425"/>
    <cellStyle name="S3 29" xfId="1426"/>
    <cellStyle name="S3 3" xfId="1427"/>
    <cellStyle name="S3 30" xfId="1428"/>
    <cellStyle name="S3 31" xfId="1429"/>
    <cellStyle name="S3 32" xfId="1430"/>
    <cellStyle name="S3 33" xfId="1431"/>
    <cellStyle name="S3 34" xfId="1432"/>
    <cellStyle name="S3 35" xfId="1433"/>
    <cellStyle name="S3 36" xfId="1434"/>
    <cellStyle name="S3 37" xfId="1435"/>
    <cellStyle name="S3 38" xfId="1436"/>
    <cellStyle name="S3 39" xfId="1437"/>
    <cellStyle name="S3 4" xfId="1438"/>
    <cellStyle name="S3 40" xfId="1439"/>
    <cellStyle name="S3 41" xfId="1440"/>
    <cellStyle name="S3 42" xfId="1441"/>
    <cellStyle name="S3 43" xfId="1442"/>
    <cellStyle name="S3 44" xfId="1443"/>
    <cellStyle name="S3 45" xfId="1444"/>
    <cellStyle name="S3 46" xfId="1445"/>
    <cellStyle name="S3 47" xfId="1446"/>
    <cellStyle name="S3 48" xfId="1447"/>
    <cellStyle name="S3 49" xfId="1448"/>
    <cellStyle name="S3 5" xfId="1449"/>
    <cellStyle name="S3 50" xfId="1450"/>
    <cellStyle name="S3 51" xfId="1451"/>
    <cellStyle name="S3 52" xfId="1452"/>
    <cellStyle name="S3 53" xfId="1453"/>
    <cellStyle name="S3 54" xfId="1454"/>
    <cellStyle name="S3 55" xfId="1455"/>
    <cellStyle name="S3 56" xfId="1456"/>
    <cellStyle name="S3 57" xfId="1457"/>
    <cellStyle name="S3 58" xfId="1458"/>
    <cellStyle name="S3 59" xfId="1459"/>
    <cellStyle name="S3 6" xfId="1460"/>
    <cellStyle name="S3 60" xfId="1461"/>
    <cellStyle name="S3 61" xfId="1462"/>
    <cellStyle name="S3 62" xfId="1463"/>
    <cellStyle name="S3 63" xfId="1464"/>
    <cellStyle name="S3 64" xfId="1465"/>
    <cellStyle name="S3 65" xfId="1466"/>
    <cellStyle name="S3 66" xfId="1467"/>
    <cellStyle name="S3 67" xfId="1468"/>
    <cellStyle name="S3 68" xfId="1469"/>
    <cellStyle name="S3 69" xfId="1470"/>
    <cellStyle name="S3 7" xfId="1471"/>
    <cellStyle name="S3 70" xfId="1472"/>
    <cellStyle name="S3 71" xfId="1473"/>
    <cellStyle name="S3 72" xfId="1474"/>
    <cellStyle name="S3 73" xfId="1475"/>
    <cellStyle name="S3 74" xfId="1476"/>
    <cellStyle name="S3 75" xfId="1477"/>
    <cellStyle name="S3 76" xfId="1478"/>
    <cellStyle name="S3 77" xfId="1479"/>
    <cellStyle name="S3 78" xfId="1480"/>
    <cellStyle name="S3 79" xfId="1481"/>
    <cellStyle name="S3 8" xfId="1482"/>
    <cellStyle name="S3 80" xfId="1483"/>
    <cellStyle name="S3 81" xfId="1484"/>
    <cellStyle name="S3 82" xfId="1485"/>
    <cellStyle name="S3 83" xfId="1486"/>
    <cellStyle name="S3 84" xfId="1487"/>
    <cellStyle name="S3 85" xfId="1488"/>
    <cellStyle name="S3 86" xfId="1489"/>
    <cellStyle name="S3 87" xfId="1490"/>
    <cellStyle name="S3 88" xfId="1491"/>
    <cellStyle name="S3 89" xfId="1492"/>
    <cellStyle name="S3 9" xfId="1493"/>
    <cellStyle name="S3 90" xfId="1494"/>
    <cellStyle name="S3 91" xfId="1495"/>
    <cellStyle name="S3 92" xfId="1496"/>
    <cellStyle name="S3 93" xfId="1497"/>
    <cellStyle name="S3 94" xfId="1498"/>
    <cellStyle name="S3 95" xfId="1499"/>
    <cellStyle name="S3 96" xfId="1500"/>
    <cellStyle name="S3 97" xfId="1501"/>
    <cellStyle name="S3 98" xfId="1502"/>
    <cellStyle name="S3 99" xfId="1503"/>
    <cellStyle name="S4" xfId="1504"/>
    <cellStyle name="S4 10" xfId="1505"/>
    <cellStyle name="S4 100" xfId="1506"/>
    <cellStyle name="S4 101" xfId="1507"/>
    <cellStyle name="S4 102" xfId="1508"/>
    <cellStyle name="S4 103" xfId="1509"/>
    <cellStyle name="S4 104" xfId="1510"/>
    <cellStyle name="S4 105" xfId="1511"/>
    <cellStyle name="S4 106" xfId="1512"/>
    <cellStyle name="S4 107" xfId="1513"/>
    <cellStyle name="S4 108" xfId="1514"/>
    <cellStyle name="S4 109" xfId="1515"/>
    <cellStyle name="S4 11" xfId="1516"/>
    <cellStyle name="S4 110" xfId="1517"/>
    <cellStyle name="S4 111" xfId="1518"/>
    <cellStyle name="S4 112" xfId="1519"/>
    <cellStyle name="S4 113" xfId="1520"/>
    <cellStyle name="S4 114" xfId="1521"/>
    <cellStyle name="S4 115" xfId="1522"/>
    <cellStyle name="S4 116" xfId="1523"/>
    <cellStyle name="S4 117" xfId="1524"/>
    <cellStyle name="S4 118" xfId="1525"/>
    <cellStyle name="S4 119" xfId="1526"/>
    <cellStyle name="S4 12" xfId="1527"/>
    <cellStyle name="S4 120" xfId="1528"/>
    <cellStyle name="S4 121" xfId="1529"/>
    <cellStyle name="S4 122" xfId="1530"/>
    <cellStyle name="S4 123" xfId="1531"/>
    <cellStyle name="S4 124" xfId="1532"/>
    <cellStyle name="S4 125" xfId="1533"/>
    <cellStyle name="S4 126" xfId="1534"/>
    <cellStyle name="S4 127" xfId="1535"/>
    <cellStyle name="S4 128" xfId="1536"/>
    <cellStyle name="S4 129" xfId="1537"/>
    <cellStyle name="S4 13" xfId="1538"/>
    <cellStyle name="S4 130" xfId="1539"/>
    <cellStyle name="S4 131" xfId="1540"/>
    <cellStyle name="S4 132" xfId="1541"/>
    <cellStyle name="S4 133" xfId="1542"/>
    <cellStyle name="S4 134" xfId="1543"/>
    <cellStyle name="S4 135" xfId="1544"/>
    <cellStyle name="S4 136" xfId="1545"/>
    <cellStyle name="S4 137" xfId="1546"/>
    <cellStyle name="S4 138" xfId="1547"/>
    <cellStyle name="S4 139" xfId="1548"/>
    <cellStyle name="S4 14" xfId="1549"/>
    <cellStyle name="S4 140" xfId="1550"/>
    <cellStyle name="S4 141" xfId="1551"/>
    <cellStyle name="S4 142" xfId="1552"/>
    <cellStyle name="S4 143" xfId="1553"/>
    <cellStyle name="S4 144" xfId="1554"/>
    <cellStyle name="S4 145" xfId="1555"/>
    <cellStyle name="S4 146" xfId="1556"/>
    <cellStyle name="S4 147" xfId="1557"/>
    <cellStyle name="S4 148" xfId="1558"/>
    <cellStyle name="S4 149" xfId="1559"/>
    <cellStyle name="S4 15" xfId="1560"/>
    <cellStyle name="S4 150" xfId="1561"/>
    <cellStyle name="S4 151" xfId="1562"/>
    <cellStyle name="S4 152" xfId="1563"/>
    <cellStyle name="S4 153" xfId="1564"/>
    <cellStyle name="S4 154" xfId="1565"/>
    <cellStyle name="S4 155" xfId="1566"/>
    <cellStyle name="S4 156" xfId="1567"/>
    <cellStyle name="S4 157" xfId="1568"/>
    <cellStyle name="S4 158" xfId="1569"/>
    <cellStyle name="S4 159" xfId="1570"/>
    <cellStyle name="S4 16" xfId="1571"/>
    <cellStyle name="S4 160" xfId="1572"/>
    <cellStyle name="S4 161" xfId="1573"/>
    <cellStyle name="S4 162" xfId="1574"/>
    <cellStyle name="S4 163" xfId="1575"/>
    <cellStyle name="S4 164" xfId="1576"/>
    <cellStyle name="S4 165" xfId="1577"/>
    <cellStyle name="S4 166" xfId="1578"/>
    <cellStyle name="S4 167" xfId="1579"/>
    <cellStyle name="S4 168" xfId="1580"/>
    <cellStyle name="S4 169" xfId="1581"/>
    <cellStyle name="S4 17" xfId="1582"/>
    <cellStyle name="S4 170" xfId="1583"/>
    <cellStyle name="S4 171" xfId="1584"/>
    <cellStyle name="S4 172" xfId="1585"/>
    <cellStyle name="S4 173" xfId="1586"/>
    <cellStyle name="S4 174" xfId="1587"/>
    <cellStyle name="S4 175" xfId="1588"/>
    <cellStyle name="S4 176" xfId="1589"/>
    <cellStyle name="S4 177" xfId="1590"/>
    <cellStyle name="S4 178" xfId="1591"/>
    <cellStyle name="S4 179" xfId="1592"/>
    <cellStyle name="S4 18" xfId="1593"/>
    <cellStyle name="S4 180" xfId="1594"/>
    <cellStyle name="S4 181" xfId="1595"/>
    <cellStyle name="S4 182" xfId="1596"/>
    <cellStyle name="S4 183" xfId="1597"/>
    <cellStyle name="S4 184" xfId="1598"/>
    <cellStyle name="S4 185" xfId="1599"/>
    <cellStyle name="S4 186" xfId="1600"/>
    <cellStyle name="S4 187" xfId="1601"/>
    <cellStyle name="S4 188" xfId="1602"/>
    <cellStyle name="S4 189" xfId="1603"/>
    <cellStyle name="S4 19" xfId="1604"/>
    <cellStyle name="S4 190" xfId="1605"/>
    <cellStyle name="S4 191" xfId="1606"/>
    <cellStyle name="S4 192" xfId="1607"/>
    <cellStyle name="S4 193" xfId="1608"/>
    <cellStyle name="S4 194" xfId="1609"/>
    <cellStyle name="S4 195" xfId="1610"/>
    <cellStyle name="S4 196" xfId="1611"/>
    <cellStyle name="S4 197" xfId="1612"/>
    <cellStyle name="S4 198" xfId="1613"/>
    <cellStyle name="S4 199" xfId="1614"/>
    <cellStyle name="S4 2" xfId="1615"/>
    <cellStyle name="S4 2 2" xfId="1616"/>
    <cellStyle name="S4 2 2 2" xfId="1617"/>
    <cellStyle name="S4 2 2 2 2" xfId="1618"/>
    <cellStyle name="S4 2 2 2 2 2" xfId="1619"/>
    <cellStyle name="S4 2 2 2 2 2 2" xfId="1620"/>
    <cellStyle name="S4 2 2 2 2 2 2 2" xfId="1621"/>
    <cellStyle name="S4 2 2 2 2 2 2 2 2" xfId="1622"/>
    <cellStyle name="S4 2 2 2 2 2 2 2 2 2" xfId="1623"/>
    <cellStyle name="S4 2 2 2 2 2 2 2 2 2 2" xfId="1624"/>
    <cellStyle name="S4 2 2 2 2 2 2 2 2 2 2 2" xfId="1625"/>
    <cellStyle name="S4 2 2 2 2 2 2 2 2 3" xfId="1626"/>
    <cellStyle name="S4 2 2 2 2 2 2 2 2 4" xfId="1627"/>
    <cellStyle name="S4 2 2 2 2 2 2 2 2 5" xfId="1628"/>
    <cellStyle name="S4 2 2 2 2 2 2 2 3" xfId="1629"/>
    <cellStyle name="S4 2 2 2 2 2 2 2 4" xfId="1630"/>
    <cellStyle name="S4 2 2 2 2 2 2 2 5" xfId="1631"/>
    <cellStyle name="S4 2 2 2 2 2 2 3" xfId="1632"/>
    <cellStyle name="S4 2 2 2 2 2 2 4" xfId="1633"/>
    <cellStyle name="S4 2 2 2 2 2 2 5" xfId="1634"/>
    <cellStyle name="S4 2 2 2 2 2 2 6" xfId="1635"/>
    <cellStyle name="S4 2 2 2 2 2 3" xfId="1636"/>
    <cellStyle name="S4 2 2 2 2 2 4" xfId="1637"/>
    <cellStyle name="S4 2 2 2 2 2 5" xfId="1638"/>
    <cellStyle name="S4 2 2 2 2 2 6" xfId="1639"/>
    <cellStyle name="S4 2 2 2 2 2 7" xfId="1640"/>
    <cellStyle name="S4 2 2 2 2 3" xfId="1641"/>
    <cellStyle name="S4 2 2 2 2 3 2" xfId="1642"/>
    <cellStyle name="S4 2 2 2 2 3 2 2" xfId="1643"/>
    <cellStyle name="S4 2 2 2 2 3 2 2 2" xfId="1644"/>
    <cellStyle name="S4 2 2 2 2 3 3" xfId="1645"/>
    <cellStyle name="S4 2 2 2 2 4" xfId="1646"/>
    <cellStyle name="S4 2 2 2 2 5" xfId="1647"/>
    <cellStyle name="S4 2 2 2 2 6" xfId="1648"/>
    <cellStyle name="S4 2 2 2 2 7" xfId="1649"/>
    <cellStyle name="S4 2 2 2 3" xfId="1650"/>
    <cellStyle name="S4 2 2 2 3 2" xfId="1651"/>
    <cellStyle name="S4 2 2 2 3 2 2" xfId="1652"/>
    <cellStyle name="S4 2 2 2 3 2 2 2" xfId="1653"/>
    <cellStyle name="S4 2 2 2 3 3" xfId="1654"/>
    <cellStyle name="S4 2 2 2 4" xfId="1655"/>
    <cellStyle name="S4 2 2 2 5" xfId="1656"/>
    <cellStyle name="S4 2 2 2 6" xfId="1657"/>
    <cellStyle name="S4 2 2 2 7" xfId="1658"/>
    <cellStyle name="S4 2 2 3" xfId="1659"/>
    <cellStyle name="S4 2 2 4" xfId="1660"/>
    <cellStyle name="S4 2 2 5" xfId="1661"/>
    <cellStyle name="S4 2 2 5 2" xfId="1662"/>
    <cellStyle name="S4 2 2 5 2 2" xfId="1663"/>
    <cellStyle name="S4 2 2 5 2 2 2" xfId="1664"/>
    <cellStyle name="S4 2 2 5 3" xfId="1665"/>
    <cellStyle name="S4 2 2 6" xfId="1666"/>
    <cellStyle name="S4 2 2 7" xfId="1667"/>
    <cellStyle name="S4 2 2 8" xfId="1668"/>
    <cellStyle name="S4 2 2 9" xfId="1669"/>
    <cellStyle name="S4 2 3" xfId="1670"/>
    <cellStyle name="S4 2 4" xfId="1671"/>
    <cellStyle name="S4 2 5" xfId="1672"/>
    <cellStyle name="S4 2 5 2" xfId="1673"/>
    <cellStyle name="S4 2 5 2 2" xfId="1674"/>
    <cellStyle name="S4 2 5 2 2 2" xfId="1675"/>
    <cellStyle name="S4 2 5 3" xfId="1676"/>
    <cellStyle name="S4 2 6" xfId="1677"/>
    <cellStyle name="S4 2 7" xfId="1678"/>
    <cellStyle name="S4 2 8" xfId="1679"/>
    <cellStyle name="S4 2 9" xfId="1680"/>
    <cellStyle name="S4 20" xfId="1681"/>
    <cellStyle name="S4 200" xfId="1682"/>
    <cellStyle name="S4 201" xfId="1683"/>
    <cellStyle name="S4 202" xfId="1684"/>
    <cellStyle name="S4 203" xfId="1685"/>
    <cellStyle name="S4 204" xfId="1686"/>
    <cellStyle name="S4 205" xfId="1687"/>
    <cellStyle name="S4 206" xfId="1688"/>
    <cellStyle name="S4 207" xfId="1689"/>
    <cellStyle name="S4 208" xfId="1690"/>
    <cellStyle name="S4 209" xfId="1691"/>
    <cellStyle name="S4 21" xfId="1692"/>
    <cellStyle name="S4 210" xfId="1693"/>
    <cellStyle name="S4 211" xfId="1694"/>
    <cellStyle name="S4 212" xfId="1695"/>
    <cellStyle name="S4 213" xfId="1696"/>
    <cellStyle name="S4 214" xfId="1697"/>
    <cellStyle name="S4 215" xfId="1698"/>
    <cellStyle name="S4 216" xfId="1699"/>
    <cellStyle name="S4 217" xfId="1700"/>
    <cellStyle name="S4 217 2" xfId="1701"/>
    <cellStyle name="S4 217 2 2" xfId="1702"/>
    <cellStyle name="S4 217 2 2 2" xfId="1703"/>
    <cellStyle name="S4 217 3" xfId="1704"/>
    <cellStyle name="S4 218" xfId="1705"/>
    <cellStyle name="S4 219" xfId="1706"/>
    <cellStyle name="S4 22" xfId="1707"/>
    <cellStyle name="S4 220" xfId="1708"/>
    <cellStyle name="S4 221" xfId="1709"/>
    <cellStyle name="S4 23" xfId="1710"/>
    <cellStyle name="S4 24" xfId="1711"/>
    <cellStyle name="S4 25" xfId="1712"/>
    <cellStyle name="S4 26" xfId="1713"/>
    <cellStyle name="S4 27" xfId="1714"/>
    <cellStyle name="S4 28" xfId="1715"/>
    <cellStyle name="S4 29" xfId="1716"/>
    <cellStyle name="S4 3" xfId="1717"/>
    <cellStyle name="S4 30" xfId="1718"/>
    <cellStyle name="S4 31" xfId="1719"/>
    <cellStyle name="S4 32" xfId="1720"/>
    <cellStyle name="S4 33" xfId="1721"/>
    <cellStyle name="S4 34" xfId="1722"/>
    <cellStyle name="S4 35" xfId="1723"/>
    <cellStyle name="S4 36" xfId="1724"/>
    <cellStyle name="S4 37" xfId="1725"/>
    <cellStyle name="S4 38" xfId="1726"/>
    <cellStyle name="S4 39" xfId="1727"/>
    <cellStyle name="S4 4" xfId="1728"/>
    <cellStyle name="S4 40" xfId="1729"/>
    <cellStyle name="S4 41" xfId="1730"/>
    <cellStyle name="S4 42" xfId="1731"/>
    <cellStyle name="S4 43" xfId="1732"/>
    <cellStyle name="S4 44" xfId="1733"/>
    <cellStyle name="S4 45" xfId="1734"/>
    <cellStyle name="S4 46" xfId="1735"/>
    <cellStyle name="S4 47" xfId="1736"/>
    <cellStyle name="S4 48" xfId="1737"/>
    <cellStyle name="S4 49" xfId="1738"/>
    <cellStyle name="S4 5" xfId="1739"/>
    <cellStyle name="S4 50" xfId="1740"/>
    <cellStyle name="S4 51" xfId="1741"/>
    <cellStyle name="S4 52" xfId="1742"/>
    <cellStyle name="S4 53" xfId="1743"/>
    <cellStyle name="S4 54" xfId="1744"/>
    <cellStyle name="S4 55" xfId="1745"/>
    <cellStyle name="S4 56" xfId="1746"/>
    <cellStyle name="S4 57" xfId="1747"/>
    <cellStyle name="S4 58" xfId="1748"/>
    <cellStyle name="S4 59" xfId="1749"/>
    <cellStyle name="S4 6" xfId="1750"/>
    <cellStyle name="S4 60" xfId="1751"/>
    <cellStyle name="S4 61" xfId="1752"/>
    <cellStyle name="S4 62" xfId="1753"/>
    <cellStyle name="S4 63" xfId="1754"/>
    <cellStyle name="S4 64" xfId="1755"/>
    <cellStyle name="S4 65" xfId="1756"/>
    <cellStyle name="S4 66" xfId="1757"/>
    <cellStyle name="S4 67" xfId="1758"/>
    <cellStyle name="S4 68" xfId="1759"/>
    <cellStyle name="S4 69" xfId="1760"/>
    <cellStyle name="S4 7" xfId="1761"/>
    <cellStyle name="S4 70" xfId="1762"/>
    <cellStyle name="S4 71" xfId="1763"/>
    <cellStyle name="S4 72" xfId="1764"/>
    <cellStyle name="S4 73" xfId="1765"/>
    <cellStyle name="S4 74" xfId="1766"/>
    <cellStyle name="S4 75" xfId="1767"/>
    <cellStyle name="S4 76" xfId="1768"/>
    <cellStyle name="S4 77" xfId="1769"/>
    <cellStyle name="S4 78" xfId="1770"/>
    <cellStyle name="S4 79" xfId="1771"/>
    <cellStyle name="S4 8" xfId="1772"/>
    <cellStyle name="S4 80" xfId="1773"/>
    <cellStyle name="S4 81" xfId="1774"/>
    <cellStyle name="S4 82" xfId="1775"/>
    <cellStyle name="S4 83" xfId="1776"/>
    <cellStyle name="S4 84" xfId="1777"/>
    <cellStyle name="S4 85" xfId="1778"/>
    <cellStyle name="S4 86" xfId="1779"/>
    <cellStyle name="S4 87" xfId="1780"/>
    <cellStyle name="S4 88" xfId="1781"/>
    <cellStyle name="S4 89" xfId="1782"/>
    <cellStyle name="S4 9" xfId="1783"/>
    <cellStyle name="S4 90" xfId="1784"/>
    <cellStyle name="S4 91" xfId="1785"/>
    <cellStyle name="S4 92" xfId="1786"/>
    <cellStyle name="S4 93" xfId="1787"/>
    <cellStyle name="S4 94" xfId="1788"/>
    <cellStyle name="S4 95" xfId="1789"/>
    <cellStyle name="S4 96" xfId="1790"/>
    <cellStyle name="S4 97" xfId="1791"/>
    <cellStyle name="S4 98" xfId="1792"/>
    <cellStyle name="S4 99" xfId="1793"/>
    <cellStyle name="S5" xfId="1794"/>
    <cellStyle name="S5 10" xfId="1795"/>
    <cellStyle name="S5 100" xfId="1796"/>
    <cellStyle name="S5 101" xfId="1797"/>
    <cellStyle name="S5 102" xfId="1798"/>
    <cellStyle name="S5 103" xfId="1799"/>
    <cellStyle name="S5 104" xfId="1800"/>
    <cellStyle name="S5 105" xfId="1801"/>
    <cellStyle name="S5 106" xfId="1802"/>
    <cellStyle name="S5 107" xfId="1803"/>
    <cellStyle name="S5 108" xfId="1804"/>
    <cellStyle name="S5 109" xfId="1805"/>
    <cellStyle name="S5 11" xfId="1806"/>
    <cellStyle name="S5 110" xfId="1807"/>
    <cellStyle name="S5 111" xfId="1808"/>
    <cellStyle name="S5 112" xfId="1809"/>
    <cellStyle name="S5 113" xfId="1810"/>
    <cellStyle name="S5 114" xfId="1811"/>
    <cellStyle name="S5 115" xfId="1812"/>
    <cellStyle name="S5 116" xfId="1813"/>
    <cellStyle name="S5 117" xfId="1814"/>
    <cellStyle name="S5 118" xfId="1815"/>
    <cellStyle name="S5 119" xfId="1816"/>
    <cellStyle name="S5 12" xfId="1817"/>
    <cellStyle name="S5 120" xfId="1818"/>
    <cellStyle name="S5 121" xfId="1819"/>
    <cellStyle name="S5 122" xfId="1820"/>
    <cellStyle name="S5 123" xfId="1821"/>
    <cellStyle name="S5 124" xfId="1822"/>
    <cellStyle name="S5 125" xfId="1823"/>
    <cellStyle name="S5 126" xfId="1824"/>
    <cellStyle name="S5 127" xfId="1825"/>
    <cellStyle name="S5 128" xfId="1826"/>
    <cellStyle name="S5 129" xfId="1827"/>
    <cellStyle name="S5 13" xfId="1828"/>
    <cellStyle name="S5 130" xfId="1829"/>
    <cellStyle name="S5 131" xfId="1830"/>
    <cellStyle name="S5 132" xfId="1831"/>
    <cellStyle name="S5 133" xfId="1832"/>
    <cellStyle name="S5 134" xfId="1833"/>
    <cellStyle name="S5 135" xfId="1834"/>
    <cellStyle name="S5 136" xfId="1835"/>
    <cellStyle name="S5 137" xfId="1836"/>
    <cellStyle name="S5 138" xfId="1837"/>
    <cellStyle name="S5 139" xfId="1838"/>
    <cellStyle name="S5 14" xfId="1839"/>
    <cellStyle name="S5 140" xfId="1840"/>
    <cellStyle name="S5 141" xfId="1841"/>
    <cellStyle name="S5 142" xfId="1842"/>
    <cellStyle name="S5 143" xfId="1843"/>
    <cellStyle name="S5 144" xfId="1844"/>
    <cellStyle name="S5 145" xfId="1845"/>
    <cellStyle name="S5 146" xfId="1846"/>
    <cellStyle name="S5 147" xfId="1847"/>
    <cellStyle name="S5 148" xfId="1848"/>
    <cellStyle name="S5 149" xfId="1849"/>
    <cellStyle name="S5 15" xfId="1850"/>
    <cellStyle name="S5 150" xfId="1851"/>
    <cellStyle name="S5 151" xfId="1852"/>
    <cellStyle name="S5 152" xfId="1853"/>
    <cellStyle name="S5 153" xfId="1854"/>
    <cellStyle name="S5 154" xfId="1855"/>
    <cellStyle name="S5 155" xfId="1856"/>
    <cellStyle name="S5 156" xfId="1857"/>
    <cellStyle name="S5 157" xfId="1858"/>
    <cellStyle name="S5 158" xfId="1859"/>
    <cellStyle name="S5 159" xfId="1860"/>
    <cellStyle name="S5 16" xfId="1861"/>
    <cellStyle name="S5 160" xfId="1862"/>
    <cellStyle name="S5 161" xfId="1863"/>
    <cellStyle name="S5 162" xfId="1864"/>
    <cellStyle name="S5 163" xfId="1865"/>
    <cellStyle name="S5 164" xfId="1866"/>
    <cellStyle name="S5 165" xfId="1867"/>
    <cellStyle name="S5 166" xfId="1868"/>
    <cellStyle name="S5 167" xfId="1869"/>
    <cellStyle name="S5 168" xfId="1870"/>
    <cellStyle name="S5 169" xfId="1871"/>
    <cellStyle name="S5 17" xfId="1872"/>
    <cellStyle name="S5 170" xfId="1873"/>
    <cellStyle name="S5 171" xfId="1874"/>
    <cellStyle name="S5 172" xfId="1875"/>
    <cellStyle name="S5 173" xfId="1876"/>
    <cellStyle name="S5 174" xfId="1877"/>
    <cellStyle name="S5 175" xfId="1878"/>
    <cellStyle name="S5 176" xfId="1879"/>
    <cellStyle name="S5 177" xfId="1880"/>
    <cellStyle name="S5 178" xfId="1881"/>
    <cellStyle name="S5 179" xfId="1882"/>
    <cellStyle name="S5 18" xfId="1883"/>
    <cellStyle name="S5 180" xfId="1884"/>
    <cellStyle name="S5 181" xfId="1885"/>
    <cellStyle name="S5 182" xfId="1886"/>
    <cellStyle name="S5 183" xfId="1887"/>
    <cellStyle name="S5 184" xfId="1888"/>
    <cellStyle name="S5 185" xfId="1889"/>
    <cellStyle name="S5 186" xfId="1890"/>
    <cellStyle name="S5 187" xfId="1891"/>
    <cellStyle name="S5 188" xfId="1892"/>
    <cellStyle name="S5 189" xfId="1893"/>
    <cellStyle name="S5 19" xfId="1894"/>
    <cellStyle name="S5 190" xfId="1895"/>
    <cellStyle name="S5 191" xfId="1896"/>
    <cellStyle name="S5 192" xfId="1897"/>
    <cellStyle name="S5 193" xfId="1898"/>
    <cellStyle name="S5 194" xfId="1899"/>
    <cellStyle name="S5 195" xfId="1900"/>
    <cellStyle name="S5 196" xfId="1901"/>
    <cellStyle name="S5 197" xfId="1902"/>
    <cellStyle name="S5 198" xfId="1903"/>
    <cellStyle name="S5 199" xfId="1904"/>
    <cellStyle name="S5 2" xfId="1905"/>
    <cellStyle name="S5 2 2" xfId="1906"/>
    <cellStyle name="S5 2 2 2" xfId="1907"/>
    <cellStyle name="S5 2 2 2 2" xfId="1908"/>
    <cellStyle name="S5 2 2 2 2 2" xfId="1909"/>
    <cellStyle name="S5 2 2 2 2 2 2" xfId="1910"/>
    <cellStyle name="S5 2 2 2 2 2 2 2" xfId="1911"/>
    <cellStyle name="S5 2 2 2 2 2 2 2 2" xfId="1912"/>
    <cellStyle name="S5 2 2 2 2 2 2 2 2 2" xfId="1913"/>
    <cellStyle name="S5 2 2 2 2 2 2 2 2 2 2" xfId="1914"/>
    <cellStyle name="S5 2 2 2 2 2 2 2 2 2 2 2" xfId="1915"/>
    <cellStyle name="S5 2 2 2 2 2 2 2 2 3" xfId="1916"/>
    <cellStyle name="S5 2 2 2 2 2 2 2 2 4" xfId="1917"/>
    <cellStyle name="S5 2 2 2 2 2 2 2 2 5" xfId="1918"/>
    <cellStyle name="S5 2 2 2 2 2 2 2 3" xfId="1919"/>
    <cellStyle name="S5 2 2 2 2 2 2 2 4" xfId="1920"/>
    <cellStyle name="S5 2 2 2 2 2 2 2 5" xfId="1921"/>
    <cellStyle name="S5 2 2 2 2 2 2 3" xfId="1922"/>
    <cellStyle name="S5 2 2 2 2 2 2 4" xfId="1923"/>
    <cellStyle name="S5 2 2 2 2 2 2 5" xfId="1924"/>
    <cellStyle name="S5 2 2 2 2 2 2 6" xfId="1925"/>
    <cellStyle name="S5 2 2 2 2 2 3" xfId="1926"/>
    <cellStyle name="S5 2 2 2 2 2 4" xfId="1927"/>
    <cellStyle name="S5 2 2 2 2 2 5" xfId="1928"/>
    <cellStyle name="S5 2 2 2 2 2 6" xfId="1929"/>
    <cellStyle name="S5 2 2 2 2 2 7" xfId="1930"/>
    <cellStyle name="S5 2 2 2 2 3" xfId="1931"/>
    <cellStyle name="S5 2 2 2 2 3 2" xfId="1932"/>
    <cellStyle name="S5 2 2 2 2 3 2 2" xfId="1933"/>
    <cellStyle name="S5 2 2 2 2 3 2 2 2" xfId="1934"/>
    <cellStyle name="S5 2 2 2 2 3 3" xfId="1935"/>
    <cellStyle name="S5 2 2 2 2 4" xfId="1936"/>
    <cellStyle name="S5 2 2 2 2 5" xfId="1937"/>
    <cellStyle name="S5 2 2 2 2 6" xfId="1938"/>
    <cellStyle name="S5 2 2 2 2 7" xfId="1939"/>
    <cellStyle name="S5 2 2 2 3" xfId="1940"/>
    <cellStyle name="S5 2 2 2 3 2" xfId="1941"/>
    <cellStyle name="S5 2 2 2 3 2 2" xfId="1942"/>
    <cellStyle name="S5 2 2 2 3 2 2 2" xfId="1943"/>
    <cellStyle name="S5 2 2 2 3 3" xfId="1944"/>
    <cellStyle name="S5 2 2 2 4" xfId="1945"/>
    <cellStyle name="S5 2 2 2 5" xfId="1946"/>
    <cellStyle name="S5 2 2 2 6" xfId="1947"/>
    <cellStyle name="S5 2 2 2 7" xfId="1948"/>
    <cellStyle name="S5 2 2 3" xfId="1949"/>
    <cellStyle name="S5 2 2 4" xfId="1950"/>
    <cellStyle name="S5 2 2 5" xfId="1951"/>
    <cellStyle name="S5 2 2 5 2" xfId="1952"/>
    <cellStyle name="S5 2 2 5 2 2" xfId="1953"/>
    <cellStyle name="S5 2 2 5 2 2 2" xfId="1954"/>
    <cellStyle name="S5 2 2 5 3" xfId="1955"/>
    <cellStyle name="S5 2 2 6" xfId="1956"/>
    <cellStyle name="S5 2 2 7" xfId="1957"/>
    <cellStyle name="S5 2 2 8" xfId="1958"/>
    <cellStyle name="S5 2 2 9" xfId="1959"/>
    <cellStyle name="S5 2 3" xfId="1960"/>
    <cellStyle name="S5 2 4" xfId="1961"/>
    <cellStyle name="S5 2 5" xfId="1962"/>
    <cellStyle name="S5 2 5 2" xfId="1963"/>
    <cellStyle name="S5 2 5 2 2" xfId="1964"/>
    <cellStyle name="S5 2 5 2 2 2" xfId="1965"/>
    <cellStyle name="S5 2 5 3" xfId="1966"/>
    <cellStyle name="S5 2 6" xfId="1967"/>
    <cellStyle name="S5 2 7" xfId="1968"/>
    <cellStyle name="S5 2 8" xfId="1969"/>
    <cellStyle name="S5 2 9" xfId="1970"/>
    <cellStyle name="S5 20" xfId="1971"/>
    <cellStyle name="S5 200" xfId="1972"/>
    <cellStyle name="S5 201" xfId="1973"/>
    <cellStyle name="S5 202" xfId="1974"/>
    <cellStyle name="S5 203" xfId="1975"/>
    <cellStyle name="S5 204" xfId="1976"/>
    <cellStyle name="S5 205" xfId="1977"/>
    <cellStyle name="S5 206" xfId="1978"/>
    <cellStyle name="S5 207" xfId="1979"/>
    <cellStyle name="S5 208" xfId="1980"/>
    <cellStyle name="S5 209" xfId="1981"/>
    <cellStyle name="S5 21" xfId="1982"/>
    <cellStyle name="S5 210" xfId="1983"/>
    <cellStyle name="S5 211" xfId="1984"/>
    <cellStyle name="S5 212" xfId="1985"/>
    <cellStyle name="S5 213" xfId="1986"/>
    <cellStyle name="S5 214" xfId="1987"/>
    <cellStyle name="S5 215" xfId="1988"/>
    <cellStyle name="S5 216" xfId="1989"/>
    <cellStyle name="S5 217" xfId="1990"/>
    <cellStyle name="S5 217 2" xfId="1991"/>
    <cellStyle name="S5 217 2 2" xfId="1992"/>
    <cellStyle name="S5 217 2 2 2" xfId="1993"/>
    <cellStyle name="S5 217 3" xfId="1994"/>
    <cellStyle name="S5 218" xfId="1995"/>
    <cellStyle name="S5 219" xfId="1996"/>
    <cellStyle name="S5 22" xfId="1997"/>
    <cellStyle name="S5 220" xfId="1998"/>
    <cellStyle name="S5 221" xfId="1999"/>
    <cellStyle name="S5 23" xfId="2000"/>
    <cellStyle name="S5 24" xfId="2001"/>
    <cellStyle name="S5 25" xfId="2002"/>
    <cellStyle name="S5 26" xfId="2003"/>
    <cellStyle name="S5 27" xfId="2004"/>
    <cellStyle name="S5 28" xfId="2005"/>
    <cellStyle name="S5 29" xfId="2006"/>
    <cellStyle name="S5 3" xfId="2007"/>
    <cellStyle name="S5 30" xfId="2008"/>
    <cellStyle name="S5 31" xfId="2009"/>
    <cellStyle name="S5 32" xfId="2010"/>
    <cellStyle name="S5 33" xfId="2011"/>
    <cellStyle name="S5 34" xfId="2012"/>
    <cellStyle name="S5 35" xfId="2013"/>
    <cellStyle name="S5 36" xfId="2014"/>
    <cellStyle name="S5 37" xfId="2015"/>
    <cellStyle name="S5 38" xfId="2016"/>
    <cellStyle name="S5 39" xfId="2017"/>
    <cellStyle name="S5 4" xfId="2018"/>
    <cellStyle name="S5 40" xfId="2019"/>
    <cellStyle name="S5 41" xfId="2020"/>
    <cellStyle name="S5 42" xfId="2021"/>
    <cellStyle name="S5 43" xfId="2022"/>
    <cellStyle name="S5 44" xfId="2023"/>
    <cellStyle name="S5 45" xfId="2024"/>
    <cellStyle name="S5 46" xfId="2025"/>
    <cellStyle name="S5 47" xfId="2026"/>
    <cellStyle name="S5 48" xfId="2027"/>
    <cellStyle name="S5 49" xfId="2028"/>
    <cellStyle name="S5 5" xfId="2029"/>
    <cellStyle name="S5 50" xfId="2030"/>
    <cellStyle name="S5 51" xfId="2031"/>
    <cellStyle name="S5 52" xfId="2032"/>
    <cellStyle name="S5 53" xfId="2033"/>
    <cellStyle name="S5 54" xfId="2034"/>
    <cellStyle name="S5 55" xfId="2035"/>
    <cellStyle name="S5 56" xfId="2036"/>
    <cellStyle name="S5 57" xfId="2037"/>
    <cellStyle name="S5 58" xfId="2038"/>
    <cellStyle name="S5 59" xfId="2039"/>
    <cellStyle name="S5 6" xfId="2040"/>
    <cellStyle name="S5 60" xfId="2041"/>
    <cellStyle name="S5 61" xfId="2042"/>
    <cellStyle name="S5 62" xfId="2043"/>
    <cellStyle name="S5 63" xfId="2044"/>
    <cellStyle name="S5 64" xfId="2045"/>
    <cellStyle name="S5 65" xfId="2046"/>
    <cellStyle name="S5 66" xfId="2047"/>
    <cellStyle name="S5 67" xfId="2048"/>
    <cellStyle name="S5 68" xfId="2049"/>
    <cellStyle name="S5 69" xfId="2050"/>
    <cellStyle name="S5 7" xfId="2051"/>
    <cellStyle name="S5 70" xfId="2052"/>
    <cellStyle name="S5 71" xfId="2053"/>
    <cellStyle name="S5 72" xfId="2054"/>
    <cellStyle name="S5 73" xfId="2055"/>
    <cellStyle name="S5 74" xfId="2056"/>
    <cellStyle name="S5 75" xfId="2057"/>
    <cellStyle name="S5 76" xfId="2058"/>
    <cellStyle name="S5 77" xfId="2059"/>
    <cellStyle name="S5 78" xfId="2060"/>
    <cellStyle name="S5 79" xfId="2061"/>
    <cellStyle name="S5 8" xfId="2062"/>
    <cellStyle name="S5 80" xfId="2063"/>
    <cellStyle name="S5 81" xfId="2064"/>
    <cellStyle name="S5 82" xfId="2065"/>
    <cellStyle name="S5 83" xfId="2066"/>
    <cellStyle name="S5 84" xfId="2067"/>
    <cellStyle name="S5 85" xfId="2068"/>
    <cellStyle name="S5 86" xfId="2069"/>
    <cellStyle name="S5 87" xfId="2070"/>
    <cellStyle name="S5 88" xfId="2071"/>
    <cellStyle name="S5 89" xfId="2072"/>
    <cellStyle name="S5 9" xfId="2073"/>
    <cellStyle name="S5 90" xfId="2074"/>
    <cellStyle name="S5 91" xfId="2075"/>
    <cellStyle name="S5 92" xfId="2076"/>
    <cellStyle name="S5 93" xfId="2077"/>
    <cellStyle name="S5 94" xfId="2078"/>
    <cellStyle name="S5 95" xfId="2079"/>
    <cellStyle name="S5 96" xfId="2080"/>
    <cellStyle name="S5 97" xfId="2081"/>
    <cellStyle name="S5 98" xfId="2082"/>
    <cellStyle name="S5 99" xfId="2083"/>
    <cellStyle name="S6" xfId="2084"/>
    <cellStyle name="S6 10" xfId="2085"/>
    <cellStyle name="S6 100" xfId="2086"/>
    <cellStyle name="S6 101" xfId="2087"/>
    <cellStyle name="S6 102" xfId="2088"/>
    <cellStyle name="S6 103" xfId="2089"/>
    <cellStyle name="S6 104" xfId="2090"/>
    <cellStyle name="S6 105" xfId="2091"/>
    <cellStyle name="S6 106" xfId="2092"/>
    <cellStyle name="S6 107" xfId="2093"/>
    <cellStyle name="S6 108" xfId="2094"/>
    <cellStyle name="S6 109" xfId="2095"/>
    <cellStyle name="S6 11" xfId="2096"/>
    <cellStyle name="S6 110" xfId="2097"/>
    <cellStyle name="S6 111" xfId="2098"/>
    <cellStyle name="S6 112" xfId="2099"/>
    <cellStyle name="S6 113" xfId="2100"/>
    <cellStyle name="S6 114" xfId="2101"/>
    <cellStyle name="S6 115" xfId="2102"/>
    <cellStyle name="S6 116" xfId="2103"/>
    <cellStyle name="S6 117" xfId="2104"/>
    <cellStyle name="S6 118" xfId="2105"/>
    <cellStyle name="S6 119" xfId="2106"/>
    <cellStyle name="S6 12" xfId="2107"/>
    <cellStyle name="S6 120" xfId="2108"/>
    <cellStyle name="S6 121" xfId="2109"/>
    <cellStyle name="S6 122" xfId="2110"/>
    <cellStyle name="S6 123" xfId="2111"/>
    <cellStyle name="S6 124" xfId="2112"/>
    <cellStyle name="S6 125" xfId="2113"/>
    <cellStyle name="S6 126" xfId="2114"/>
    <cellStyle name="S6 127" xfId="2115"/>
    <cellStyle name="S6 128" xfId="2116"/>
    <cellStyle name="S6 129" xfId="2117"/>
    <cellStyle name="S6 13" xfId="2118"/>
    <cellStyle name="S6 130" xfId="2119"/>
    <cellStyle name="S6 131" xfId="2120"/>
    <cellStyle name="S6 132" xfId="2121"/>
    <cellStyle name="S6 133" xfId="2122"/>
    <cellStyle name="S6 134" xfId="2123"/>
    <cellStyle name="S6 135" xfId="2124"/>
    <cellStyle name="S6 136" xfId="2125"/>
    <cellStyle name="S6 137" xfId="2126"/>
    <cellStyle name="S6 138" xfId="2127"/>
    <cellStyle name="S6 139" xfId="2128"/>
    <cellStyle name="S6 14" xfId="2129"/>
    <cellStyle name="S6 140" xfId="2130"/>
    <cellStyle name="S6 141" xfId="2131"/>
    <cellStyle name="S6 142" xfId="2132"/>
    <cellStyle name="S6 143" xfId="2133"/>
    <cellStyle name="S6 144" xfId="2134"/>
    <cellStyle name="S6 145" xfId="2135"/>
    <cellStyle name="S6 146" xfId="2136"/>
    <cellStyle name="S6 147" xfId="2137"/>
    <cellStyle name="S6 148" xfId="2138"/>
    <cellStyle name="S6 149" xfId="2139"/>
    <cellStyle name="S6 15" xfId="2140"/>
    <cellStyle name="S6 150" xfId="2141"/>
    <cellStyle name="S6 151" xfId="2142"/>
    <cellStyle name="S6 152" xfId="2143"/>
    <cellStyle name="S6 153" xfId="2144"/>
    <cellStyle name="S6 154" xfId="2145"/>
    <cellStyle name="S6 155" xfId="2146"/>
    <cellStyle name="S6 156" xfId="2147"/>
    <cellStyle name="S6 157" xfId="2148"/>
    <cellStyle name="S6 158" xfId="2149"/>
    <cellStyle name="S6 159" xfId="2150"/>
    <cellStyle name="S6 16" xfId="2151"/>
    <cellStyle name="S6 160" xfId="2152"/>
    <cellStyle name="S6 161" xfId="2153"/>
    <cellStyle name="S6 162" xfId="2154"/>
    <cellStyle name="S6 163" xfId="2155"/>
    <cellStyle name="S6 164" xfId="2156"/>
    <cellStyle name="S6 165" xfId="2157"/>
    <cellStyle name="S6 166" xfId="2158"/>
    <cellStyle name="S6 167" xfId="2159"/>
    <cellStyle name="S6 168" xfId="2160"/>
    <cellStyle name="S6 169" xfId="2161"/>
    <cellStyle name="S6 17" xfId="2162"/>
    <cellStyle name="S6 170" xfId="2163"/>
    <cellStyle name="S6 171" xfId="2164"/>
    <cellStyle name="S6 172" xfId="2165"/>
    <cellStyle name="S6 173" xfId="2166"/>
    <cellStyle name="S6 174" xfId="2167"/>
    <cellStyle name="S6 175" xfId="2168"/>
    <cellStyle name="S6 176" xfId="2169"/>
    <cellStyle name="S6 177" xfId="2170"/>
    <cellStyle name="S6 178" xfId="2171"/>
    <cellStyle name="S6 179" xfId="2172"/>
    <cellStyle name="S6 18" xfId="2173"/>
    <cellStyle name="S6 180" xfId="2174"/>
    <cellStyle name="S6 181" xfId="2175"/>
    <cellStyle name="S6 182" xfId="2176"/>
    <cellStyle name="S6 183" xfId="2177"/>
    <cellStyle name="S6 184" xfId="2178"/>
    <cellStyle name="S6 185" xfId="2179"/>
    <cellStyle name="S6 186" xfId="2180"/>
    <cellStyle name="S6 187" xfId="2181"/>
    <cellStyle name="S6 188" xfId="2182"/>
    <cellStyle name="S6 189" xfId="2183"/>
    <cellStyle name="S6 19" xfId="2184"/>
    <cellStyle name="S6 190" xfId="2185"/>
    <cellStyle name="S6 191" xfId="2186"/>
    <cellStyle name="S6 192" xfId="2187"/>
    <cellStyle name="S6 193" xfId="2188"/>
    <cellStyle name="S6 194" xfId="2189"/>
    <cellStyle name="S6 195" xfId="2190"/>
    <cellStyle name="S6 196" xfId="2191"/>
    <cellStyle name="S6 197" xfId="2192"/>
    <cellStyle name="S6 198" xfId="2193"/>
    <cellStyle name="S6 199" xfId="2194"/>
    <cellStyle name="S6 2" xfId="2195"/>
    <cellStyle name="S6 2 2" xfId="2196"/>
    <cellStyle name="S6 2 2 2" xfId="2197"/>
    <cellStyle name="S6 2 2 2 2" xfId="2198"/>
    <cellStyle name="S6 2 2 2 2 2" xfId="2199"/>
    <cellStyle name="S6 2 2 2 2 2 2" xfId="2200"/>
    <cellStyle name="S6 2 2 2 2 2 2 2" xfId="2201"/>
    <cellStyle name="S6 2 2 2 2 2 2 2 2" xfId="2202"/>
    <cellStyle name="S6 2 2 2 2 2 2 2 2 2" xfId="2203"/>
    <cellStyle name="S6 2 2 2 2 2 2 2 2 2 2" xfId="2204"/>
    <cellStyle name="S6 2 2 2 2 2 2 2 2 2 2 2" xfId="2205"/>
    <cellStyle name="S6 2 2 2 2 2 2 2 2 3" xfId="2206"/>
    <cellStyle name="S6 2 2 2 2 2 2 2 2 4" xfId="2207"/>
    <cellStyle name="S6 2 2 2 2 2 2 2 2 5" xfId="2208"/>
    <cellStyle name="S6 2 2 2 2 2 2 2 3" xfId="2209"/>
    <cellStyle name="S6 2 2 2 2 2 2 2 4" xfId="2210"/>
    <cellStyle name="S6 2 2 2 2 2 2 2 5" xfId="2211"/>
    <cellStyle name="S6 2 2 2 2 2 2 3" xfId="2212"/>
    <cellStyle name="S6 2 2 2 2 2 2 4" xfId="2213"/>
    <cellStyle name="S6 2 2 2 2 2 2 5" xfId="2214"/>
    <cellStyle name="S6 2 2 2 2 2 2 6" xfId="2215"/>
    <cellStyle name="S6 2 2 2 2 2 3" xfId="2216"/>
    <cellStyle name="S6 2 2 2 2 2 4" xfId="2217"/>
    <cellStyle name="S6 2 2 2 2 2 5" xfId="2218"/>
    <cellStyle name="S6 2 2 2 2 2 6" xfId="2219"/>
    <cellStyle name="S6 2 2 2 2 2 7" xfId="2220"/>
    <cellStyle name="S6 2 2 2 2 3" xfId="2221"/>
    <cellStyle name="S6 2 2 2 2 3 2" xfId="2222"/>
    <cellStyle name="S6 2 2 2 2 3 2 2" xfId="2223"/>
    <cellStyle name="S6 2 2 2 2 3 2 2 2" xfId="2224"/>
    <cellStyle name="S6 2 2 2 2 3 3" xfId="2225"/>
    <cellStyle name="S6 2 2 2 2 4" xfId="2226"/>
    <cellStyle name="S6 2 2 2 2 5" xfId="2227"/>
    <cellStyle name="S6 2 2 2 2 6" xfId="2228"/>
    <cellStyle name="S6 2 2 2 2 7" xfId="2229"/>
    <cellStyle name="S6 2 2 2 3" xfId="2230"/>
    <cellStyle name="S6 2 2 2 3 2" xfId="2231"/>
    <cellStyle name="S6 2 2 2 3 2 2" xfId="2232"/>
    <cellStyle name="S6 2 2 2 3 2 2 2" xfId="2233"/>
    <cellStyle name="S6 2 2 2 3 3" xfId="2234"/>
    <cellStyle name="S6 2 2 2 4" xfId="2235"/>
    <cellStyle name="S6 2 2 2 5" xfId="2236"/>
    <cellStyle name="S6 2 2 2 6" xfId="2237"/>
    <cellStyle name="S6 2 2 2 7" xfId="2238"/>
    <cellStyle name="S6 2 2 3" xfId="2239"/>
    <cellStyle name="S6 2 2 4" xfId="2240"/>
    <cellStyle name="S6 2 2 5" xfId="2241"/>
    <cellStyle name="S6 2 2 5 2" xfId="2242"/>
    <cellStyle name="S6 2 2 5 2 2" xfId="2243"/>
    <cellStyle name="S6 2 2 5 2 2 2" xfId="2244"/>
    <cellStyle name="S6 2 2 5 3" xfId="2245"/>
    <cellStyle name="S6 2 2 6" xfId="2246"/>
    <cellStyle name="S6 2 2 7" xfId="2247"/>
    <cellStyle name="S6 2 2 8" xfId="2248"/>
    <cellStyle name="S6 2 2 9" xfId="2249"/>
    <cellStyle name="S6 2 3" xfId="2250"/>
    <cellStyle name="S6 2 4" xfId="2251"/>
    <cellStyle name="S6 2 5" xfId="2252"/>
    <cellStyle name="S6 2 5 2" xfId="2253"/>
    <cellStyle name="S6 2 5 2 2" xfId="2254"/>
    <cellStyle name="S6 2 5 2 2 2" xfId="2255"/>
    <cellStyle name="S6 2 5 3" xfId="2256"/>
    <cellStyle name="S6 2 6" xfId="2257"/>
    <cellStyle name="S6 2 7" xfId="2258"/>
    <cellStyle name="S6 2 8" xfId="2259"/>
    <cellStyle name="S6 2 9" xfId="2260"/>
    <cellStyle name="S6 20" xfId="2261"/>
    <cellStyle name="S6 200" xfId="2262"/>
    <cellStyle name="S6 201" xfId="2263"/>
    <cellStyle name="S6 202" xfId="2264"/>
    <cellStyle name="S6 203" xfId="2265"/>
    <cellStyle name="S6 204" xfId="2266"/>
    <cellStyle name="S6 205" xfId="2267"/>
    <cellStyle name="S6 206" xfId="2268"/>
    <cellStyle name="S6 207" xfId="2269"/>
    <cellStyle name="S6 208" xfId="2270"/>
    <cellStyle name="S6 209" xfId="2271"/>
    <cellStyle name="S6 21" xfId="2272"/>
    <cellStyle name="S6 210" xfId="2273"/>
    <cellStyle name="S6 211" xfId="2274"/>
    <cellStyle name="S6 212" xfId="2275"/>
    <cellStyle name="S6 213" xfId="2276"/>
    <cellStyle name="S6 214" xfId="2277"/>
    <cellStyle name="S6 215" xfId="2278"/>
    <cellStyle name="S6 216" xfId="2279"/>
    <cellStyle name="S6 217" xfId="2280"/>
    <cellStyle name="S6 217 2" xfId="2281"/>
    <cellStyle name="S6 217 2 2" xfId="2282"/>
    <cellStyle name="S6 217 2 2 2" xfId="2283"/>
    <cellStyle name="S6 217 3" xfId="2284"/>
    <cellStyle name="S6 218" xfId="2285"/>
    <cellStyle name="S6 219" xfId="2286"/>
    <cellStyle name="S6 22" xfId="2287"/>
    <cellStyle name="S6 220" xfId="2288"/>
    <cellStyle name="S6 221" xfId="2289"/>
    <cellStyle name="S6 23" xfId="2290"/>
    <cellStyle name="S6 24" xfId="2291"/>
    <cellStyle name="S6 25" xfId="2292"/>
    <cellStyle name="S6 26" xfId="2293"/>
    <cellStyle name="S6 27" xfId="2294"/>
    <cellStyle name="S6 28" xfId="2295"/>
    <cellStyle name="S6 29" xfId="2296"/>
    <cellStyle name="S6 3" xfId="2297"/>
    <cellStyle name="S6 30" xfId="2298"/>
    <cellStyle name="S6 31" xfId="2299"/>
    <cellStyle name="S6 32" xfId="2300"/>
    <cellStyle name="S6 33" xfId="2301"/>
    <cellStyle name="S6 34" xfId="2302"/>
    <cellStyle name="S6 35" xfId="2303"/>
    <cellStyle name="S6 36" xfId="2304"/>
    <cellStyle name="S6 37" xfId="2305"/>
    <cellStyle name="S6 38" xfId="2306"/>
    <cellStyle name="S6 39" xfId="2307"/>
    <cellStyle name="S6 4" xfId="2308"/>
    <cellStyle name="S6 40" xfId="2309"/>
    <cellStyle name="S6 41" xfId="2310"/>
    <cellStyle name="S6 42" xfId="2311"/>
    <cellStyle name="S6 43" xfId="2312"/>
    <cellStyle name="S6 44" xfId="2313"/>
    <cellStyle name="S6 45" xfId="2314"/>
    <cellStyle name="S6 46" xfId="2315"/>
    <cellStyle name="S6 47" xfId="2316"/>
    <cellStyle name="S6 48" xfId="2317"/>
    <cellStyle name="S6 49" xfId="2318"/>
    <cellStyle name="S6 5" xfId="2319"/>
    <cellStyle name="S6 50" xfId="2320"/>
    <cellStyle name="S6 51" xfId="2321"/>
    <cellStyle name="S6 52" xfId="2322"/>
    <cellStyle name="S6 53" xfId="2323"/>
    <cellStyle name="S6 54" xfId="2324"/>
    <cellStyle name="S6 55" xfId="2325"/>
    <cellStyle name="S6 56" xfId="2326"/>
    <cellStyle name="S6 57" xfId="2327"/>
    <cellStyle name="S6 58" xfId="2328"/>
    <cellStyle name="S6 59" xfId="2329"/>
    <cellStyle name="S6 6" xfId="2330"/>
    <cellStyle name="S6 60" xfId="2331"/>
    <cellStyle name="S6 61" xfId="2332"/>
    <cellStyle name="S6 62" xfId="2333"/>
    <cellStyle name="S6 63" xfId="2334"/>
    <cellStyle name="S6 64" xfId="2335"/>
    <cellStyle name="S6 65" xfId="2336"/>
    <cellStyle name="S6 66" xfId="2337"/>
    <cellStyle name="S6 67" xfId="2338"/>
    <cellStyle name="S6 68" xfId="2339"/>
    <cellStyle name="S6 69" xfId="2340"/>
    <cellStyle name="S6 7" xfId="2341"/>
    <cellStyle name="S6 70" xfId="2342"/>
    <cellStyle name="S6 71" xfId="2343"/>
    <cellStyle name="S6 72" xfId="2344"/>
    <cellStyle name="S6 73" xfId="2345"/>
    <cellStyle name="S6 74" xfId="2346"/>
    <cellStyle name="S6 75" xfId="2347"/>
    <cellStyle name="S6 76" xfId="2348"/>
    <cellStyle name="S6 77" xfId="2349"/>
    <cellStyle name="S6 78" xfId="2350"/>
    <cellStyle name="S6 79" xfId="2351"/>
    <cellStyle name="S6 8" xfId="2352"/>
    <cellStyle name="S6 80" xfId="2353"/>
    <cellStyle name="S6 81" xfId="2354"/>
    <cellStyle name="S6 82" xfId="2355"/>
    <cellStyle name="S6 83" xfId="2356"/>
    <cellStyle name="S6 84" xfId="2357"/>
    <cellStyle name="S6 85" xfId="2358"/>
    <cellStyle name="S6 86" xfId="2359"/>
    <cellStyle name="S6 87" xfId="2360"/>
    <cellStyle name="S6 88" xfId="2361"/>
    <cellStyle name="S6 89" xfId="2362"/>
    <cellStyle name="S6 9" xfId="2363"/>
    <cellStyle name="S6 90" xfId="2364"/>
    <cellStyle name="S6 91" xfId="2365"/>
    <cellStyle name="S6 92" xfId="2366"/>
    <cellStyle name="S6 93" xfId="2367"/>
    <cellStyle name="S6 94" xfId="2368"/>
    <cellStyle name="S6 95" xfId="2369"/>
    <cellStyle name="S6 96" xfId="2370"/>
    <cellStyle name="S6 97" xfId="2371"/>
    <cellStyle name="S6 98" xfId="2372"/>
    <cellStyle name="S6 99" xfId="2373"/>
    <cellStyle name="S6_бокиманда_ПФ_ТУМАН" xfId="2374"/>
    <cellStyle name="S7" xfId="2375"/>
    <cellStyle name="S7 10" xfId="2376"/>
    <cellStyle name="S7 100" xfId="2377"/>
    <cellStyle name="S7 101" xfId="2378"/>
    <cellStyle name="S7 102" xfId="2379"/>
    <cellStyle name="S7 103" xfId="2380"/>
    <cellStyle name="S7 104" xfId="2381"/>
    <cellStyle name="S7 105" xfId="2382"/>
    <cellStyle name="S7 106" xfId="2383"/>
    <cellStyle name="S7 107" xfId="2384"/>
    <cellStyle name="S7 108" xfId="2385"/>
    <cellStyle name="S7 109" xfId="2386"/>
    <cellStyle name="S7 11" xfId="2387"/>
    <cellStyle name="S7 110" xfId="2388"/>
    <cellStyle name="S7 111" xfId="2389"/>
    <cellStyle name="S7 112" xfId="2390"/>
    <cellStyle name="S7 113" xfId="2391"/>
    <cellStyle name="S7 114" xfId="2392"/>
    <cellStyle name="S7 115" xfId="2393"/>
    <cellStyle name="S7 116" xfId="2394"/>
    <cellStyle name="S7 117" xfId="2395"/>
    <cellStyle name="S7 118" xfId="2396"/>
    <cellStyle name="S7 119" xfId="2397"/>
    <cellStyle name="S7 12" xfId="2398"/>
    <cellStyle name="S7 120" xfId="2399"/>
    <cellStyle name="S7 121" xfId="2400"/>
    <cellStyle name="S7 122" xfId="2401"/>
    <cellStyle name="S7 123" xfId="2402"/>
    <cellStyle name="S7 124" xfId="2403"/>
    <cellStyle name="S7 125" xfId="2404"/>
    <cellStyle name="S7 126" xfId="2405"/>
    <cellStyle name="S7 127" xfId="2406"/>
    <cellStyle name="S7 128" xfId="2407"/>
    <cellStyle name="S7 129" xfId="2408"/>
    <cellStyle name="S7 13" xfId="2409"/>
    <cellStyle name="S7 130" xfId="2410"/>
    <cellStyle name="S7 131" xfId="2411"/>
    <cellStyle name="S7 132" xfId="2412"/>
    <cellStyle name="S7 133" xfId="2413"/>
    <cellStyle name="S7 134" xfId="2414"/>
    <cellStyle name="S7 135" xfId="2415"/>
    <cellStyle name="S7 136" xfId="2416"/>
    <cellStyle name="S7 137" xfId="2417"/>
    <cellStyle name="S7 138" xfId="2418"/>
    <cellStyle name="S7 139" xfId="2419"/>
    <cellStyle name="S7 14" xfId="2420"/>
    <cellStyle name="S7 140" xfId="2421"/>
    <cellStyle name="S7 141" xfId="2422"/>
    <cellStyle name="S7 142" xfId="2423"/>
    <cellStyle name="S7 143" xfId="2424"/>
    <cellStyle name="S7 144" xfId="2425"/>
    <cellStyle name="S7 145" xfId="2426"/>
    <cellStyle name="S7 146" xfId="2427"/>
    <cellStyle name="S7 147" xfId="2428"/>
    <cellStyle name="S7 148" xfId="2429"/>
    <cellStyle name="S7 149" xfId="2430"/>
    <cellStyle name="S7 15" xfId="2431"/>
    <cellStyle name="S7 150" xfId="2432"/>
    <cellStyle name="S7 151" xfId="2433"/>
    <cellStyle name="S7 152" xfId="2434"/>
    <cellStyle name="S7 153" xfId="2435"/>
    <cellStyle name="S7 154" xfId="2436"/>
    <cellStyle name="S7 155" xfId="2437"/>
    <cellStyle name="S7 156" xfId="2438"/>
    <cellStyle name="S7 157" xfId="2439"/>
    <cellStyle name="S7 158" xfId="2440"/>
    <cellStyle name="S7 159" xfId="2441"/>
    <cellStyle name="S7 16" xfId="2442"/>
    <cellStyle name="S7 160" xfId="2443"/>
    <cellStyle name="S7 161" xfId="2444"/>
    <cellStyle name="S7 162" xfId="2445"/>
    <cellStyle name="S7 163" xfId="2446"/>
    <cellStyle name="S7 164" xfId="2447"/>
    <cellStyle name="S7 165" xfId="2448"/>
    <cellStyle name="S7 166" xfId="2449"/>
    <cellStyle name="S7 167" xfId="2450"/>
    <cellStyle name="S7 168" xfId="2451"/>
    <cellStyle name="S7 169" xfId="2452"/>
    <cellStyle name="S7 17" xfId="2453"/>
    <cellStyle name="S7 170" xfId="2454"/>
    <cellStyle name="S7 171" xfId="2455"/>
    <cellStyle name="S7 172" xfId="2456"/>
    <cellStyle name="S7 173" xfId="2457"/>
    <cellStyle name="S7 174" xfId="2458"/>
    <cellStyle name="S7 175" xfId="2459"/>
    <cellStyle name="S7 176" xfId="2460"/>
    <cellStyle name="S7 177" xfId="2461"/>
    <cellStyle name="S7 178" xfId="2462"/>
    <cellStyle name="S7 179" xfId="2463"/>
    <cellStyle name="S7 18" xfId="2464"/>
    <cellStyle name="S7 180" xfId="2465"/>
    <cellStyle name="S7 181" xfId="2466"/>
    <cellStyle name="S7 182" xfId="2467"/>
    <cellStyle name="S7 183" xfId="2468"/>
    <cellStyle name="S7 184" xfId="2469"/>
    <cellStyle name="S7 185" xfId="2470"/>
    <cellStyle name="S7 186" xfId="2471"/>
    <cellStyle name="S7 187" xfId="2472"/>
    <cellStyle name="S7 188" xfId="2473"/>
    <cellStyle name="S7 189" xfId="2474"/>
    <cellStyle name="S7 19" xfId="2475"/>
    <cellStyle name="S7 190" xfId="2476"/>
    <cellStyle name="S7 191" xfId="2477"/>
    <cellStyle name="S7 192" xfId="2478"/>
    <cellStyle name="S7 193" xfId="2479"/>
    <cellStyle name="S7 194" xfId="2480"/>
    <cellStyle name="S7 195" xfId="2481"/>
    <cellStyle name="S7 196" xfId="2482"/>
    <cellStyle name="S7 197" xfId="2483"/>
    <cellStyle name="S7 198" xfId="2484"/>
    <cellStyle name="S7 199" xfId="2485"/>
    <cellStyle name="S7 2" xfId="2486"/>
    <cellStyle name="S7 2 2" xfId="2487"/>
    <cellStyle name="S7 2 2 2" xfId="2488"/>
    <cellStyle name="S7 2 2 2 2" xfId="2489"/>
    <cellStyle name="S7 2 2 2 2 2" xfId="2490"/>
    <cellStyle name="S7 2 2 2 2 2 2" xfId="2491"/>
    <cellStyle name="S7 2 2 2 2 2 2 2" xfId="2492"/>
    <cellStyle name="S7 2 2 2 2 2 2 2 2" xfId="2493"/>
    <cellStyle name="S7 2 2 2 2 2 2 2 2 2" xfId="2494"/>
    <cellStyle name="S7 2 2 2 2 2 2 2 2 2 2" xfId="2495"/>
    <cellStyle name="S7 2 2 2 2 2 2 2 2 2 2 2" xfId="2496"/>
    <cellStyle name="S7 2 2 2 2 2 2 2 2 3" xfId="2497"/>
    <cellStyle name="S7 2 2 2 2 2 2 2 2 4" xfId="2498"/>
    <cellStyle name="S7 2 2 2 2 2 2 2 2 5" xfId="2499"/>
    <cellStyle name="S7 2 2 2 2 2 2 2 3" xfId="2500"/>
    <cellStyle name="S7 2 2 2 2 2 2 2 4" xfId="2501"/>
    <cellStyle name="S7 2 2 2 2 2 2 2 5" xfId="2502"/>
    <cellStyle name="S7 2 2 2 2 2 2 3" xfId="2503"/>
    <cellStyle name="S7 2 2 2 2 2 2 4" xfId="2504"/>
    <cellStyle name="S7 2 2 2 2 2 2 5" xfId="2505"/>
    <cellStyle name="S7 2 2 2 2 2 2 6" xfId="2506"/>
    <cellStyle name="S7 2 2 2 2 2 3" xfId="2507"/>
    <cellStyle name="S7 2 2 2 2 2 4" xfId="2508"/>
    <cellStyle name="S7 2 2 2 2 2 5" xfId="2509"/>
    <cellStyle name="S7 2 2 2 2 2 6" xfId="2510"/>
    <cellStyle name="S7 2 2 2 2 2 7" xfId="2511"/>
    <cellStyle name="S7 2 2 2 2 3" xfId="2512"/>
    <cellStyle name="S7 2 2 2 2 3 2" xfId="2513"/>
    <cellStyle name="S7 2 2 2 2 3 2 2" xfId="2514"/>
    <cellStyle name="S7 2 2 2 2 3 2 2 2" xfId="2515"/>
    <cellStyle name="S7 2 2 2 2 3 3" xfId="2516"/>
    <cellStyle name="S7 2 2 2 2 4" xfId="2517"/>
    <cellStyle name="S7 2 2 2 2 5" xfId="2518"/>
    <cellStyle name="S7 2 2 2 2 6" xfId="2519"/>
    <cellStyle name="S7 2 2 2 2 7" xfId="2520"/>
    <cellStyle name="S7 2 2 2 3" xfId="2521"/>
    <cellStyle name="S7 2 2 2 3 2" xfId="2522"/>
    <cellStyle name="S7 2 2 2 3 2 2" xfId="2523"/>
    <cellStyle name="S7 2 2 2 3 2 2 2" xfId="2524"/>
    <cellStyle name="S7 2 2 2 3 3" xfId="2525"/>
    <cellStyle name="S7 2 2 2 4" xfId="2526"/>
    <cellStyle name="S7 2 2 2 5" xfId="2527"/>
    <cellStyle name="S7 2 2 2 6" xfId="2528"/>
    <cellStyle name="S7 2 2 2 7" xfId="2529"/>
    <cellStyle name="S7 2 2 3" xfId="2530"/>
    <cellStyle name="S7 2 2 4" xfId="2531"/>
    <cellStyle name="S7 2 2 5" xfId="2532"/>
    <cellStyle name="S7 2 2 5 2" xfId="2533"/>
    <cellStyle name="S7 2 2 5 2 2" xfId="2534"/>
    <cellStyle name="S7 2 2 5 2 2 2" xfId="2535"/>
    <cellStyle name="S7 2 2 5 3" xfId="2536"/>
    <cellStyle name="S7 2 2 6" xfId="2537"/>
    <cellStyle name="S7 2 2 7" xfId="2538"/>
    <cellStyle name="S7 2 2 8" xfId="2539"/>
    <cellStyle name="S7 2 2 9" xfId="2540"/>
    <cellStyle name="S7 2 3" xfId="2541"/>
    <cellStyle name="S7 2 4" xfId="2542"/>
    <cellStyle name="S7 2 5" xfId="2543"/>
    <cellStyle name="S7 2 5 2" xfId="2544"/>
    <cellStyle name="S7 2 5 2 2" xfId="2545"/>
    <cellStyle name="S7 2 5 2 2 2" xfId="2546"/>
    <cellStyle name="S7 2 5 3" xfId="2547"/>
    <cellStyle name="S7 2 6" xfId="2548"/>
    <cellStyle name="S7 2 7" xfId="2549"/>
    <cellStyle name="S7 2 8" xfId="2550"/>
    <cellStyle name="S7 2 9" xfId="2551"/>
    <cellStyle name="S7 20" xfId="2552"/>
    <cellStyle name="S7 200" xfId="2553"/>
    <cellStyle name="S7 201" xfId="2554"/>
    <cellStyle name="S7 202" xfId="2555"/>
    <cellStyle name="S7 203" xfId="2556"/>
    <cellStyle name="S7 204" xfId="2557"/>
    <cellStyle name="S7 205" xfId="2558"/>
    <cellStyle name="S7 206" xfId="2559"/>
    <cellStyle name="S7 207" xfId="2560"/>
    <cellStyle name="S7 208" xfId="2561"/>
    <cellStyle name="S7 209" xfId="2562"/>
    <cellStyle name="S7 21" xfId="2563"/>
    <cellStyle name="S7 210" xfId="2564"/>
    <cellStyle name="S7 211" xfId="2565"/>
    <cellStyle name="S7 212" xfId="2566"/>
    <cellStyle name="S7 213" xfId="2567"/>
    <cellStyle name="S7 214" xfId="2568"/>
    <cellStyle name="S7 215" xfId="2569"/>
    <cellStyle name="S7 216" xfId="2570"/>
    <cellStyle name="S7 217" xfId="2571"/>
    <cellStyle name="S7 217 2" xfId="2572"/>
    <cellStyle name="S7 217 2 2" xfId="2573"/>
    <cellStyle name="S7 217 2 2 2" xfId="2574"/>
    <cellStyle name="S7 217 3" xfId="2575"/>
    <cellStyle name="S7 218" xfId="2576"/>
    <cellStyle name="S7 219" xfId="2577"/>
    <cellStyle name="S7 22" xfId="2578"/>
    <cellStyle name="S7 220" xfId="2579"/>
    <cellStyle name="S7 221" xfId="2580"/>
    <cellStyle name="S7 23" xfId="2581"/>
    <cellStyle name="S7 24" xfId="2582"/>
    <cellStyle name="S7 25" xfId="2583"/>
    <cellStyle name="S7 26" xfId="2584"/>
    <cellStyle name="S7 27" xfId="2585"/>
    <cellStyle name="S7 28" xfId="2586"/>
    <cellStyle name="S7 29" xfId="2587"/>
    <cellStyle name="S7 3" xfId="2588"/>
    <cellStyle name="S7 30" xfId="2589"/>
    <cellStyle name="S7 31" xfId="2590"/>
    <cellStyle name="S7 32" xfId="2591"/>
    <cellStyle name="S7 33" xfId="2592"/>
    <cellStyle name="S7 34" xfId="2593"/>
    <cellStyle name="S7 35" xfId="2594"/>
    <cellStyle name="S7 36" xfId="2595"/>
    <cellStyle name="S7 37" xfId="2596"/>
    <cellStyle name="S7 38" xfId="2597"/>
    <cellStyle name="S7 39" xfId="2598"/>
    <cellStyle name="S7 4" xfId="2599"/>
    <cellStyle name="S7 40" xfId="2600"/>
    <cellStyle name="S7 41" xfId="2601"/>
    <cellStyle name="S7 42" xfId="2602"/>
    <cellStyle name="S7 43" xfId="2603"/>
    <cellStyle name="S7 44" xfId="2604"/>
    <cellStyle name="S7 45" xfId="2605"/>
    <cellStyle name="S7 46" xfId="2606"/>
    <cellStyle name="S7 47" xfId="2607"/>
    <cellStyle name="S7 48" xfId="2608"/>
    <cellStyle name="S7 49" xfId="2609"/>
    <cellStyle name="S7 5" xfId="2610"/>
    <cellStyle name="S7 50" xfId="2611"/>
    <cellStyle name="S7 51" xfId="2612"/>
    <cellStyle name="S7 52" xfId="2613"/>
    <cellStyle name="S7 53" xfId="2614"/>
    <cellStyle name="S7 54" xfId="2615"/>
    <cellStyle name="S7 55" xfId="2616"/>
    <cellStyle name="S7 56" xfId="2617"/>
    <cellStyle name="S7 57" xfId="2618"/>
    <cellStyle name="S7 58" xfId="2619"/>
    <cellStyle name="S7 59" xfId="2620"/>
    <cellStyle name="S7 6" xfId="2621"/>
    <cellStyle name="S7 60" xfId="2622"/>
    <cellStyle name="S7 61" xfId="2623"/>
    <cellStyle name="S7 62" xfId="2624"/>
    <cellStyle name="S7 63" xfId="2625"/>
    <cellStyle name="S7 64" xfId="2626"/>
    <cellStyle name="S7 65" xfId="2627"/>
    <cellStyle name="S7 66" xfId="2628"/>
    <cellStyle name="S7 67" xfId="2629"/>
    <cellStyle name="S7 68" xfId="2630"/>
    <cellStyle name="S7 69" xfId="2631"/>
    <cellStyle name="S7 7" xfId="2632"/>
    <cellStyle name="S7 70" xfId="2633"/>
    <cellStyle name="S7 71" xfId="2634"/>
    <cellStyle name="S7 72" xfId="2635"/>
    <cellStyle name="S7 73" xfId="2636"/>
    <cellStyle name="S7 74" xfId="2637"/>
    <cellStyle name="S7 75" xfId="2638"/>
    <cellStyle name="S7 76" xfId="2639"/>
    <cellStyle name="S7 77" xfId="2640"/>
    <cellStyle name="S7 78" xfId="2641"/>
    <cellStyle name="S7 79" xfId="2642"/>
    <cellStyle name="S7 8" xfId="2643"/>
    <cellStyle name="S7 80" xfId="2644"/>
    <cellStyle name="S7 81" xfId="2645"/>
    <cellStyle name="S7 82" xfId="2646"/>
    <cellStyle name="S7 83" xfId="2647"/>
    <cellStyle name="S7 84" xfId="2648"/>
    <cellStyle name="S7 85" xfId="2649"/>
    <cellStyle name="S7 86" xfId="2650"/>
    <cellStyle name="S7 87" xfId="2651"/>
    <cellStyle name="S7 88" xfId="2652"/>
    <cellStyle name="S7 89" xfId="2653"/>
    <cellStyle name="S7 9" xfId="2654"/>
    <cellStyle name="S7 90" xfId="2655"/>
    <cellStyle name="S7 91" xfId="2656"/>
    <cellStyle name="S7 92" xfId="2657"/>
    <cellStyle name="S7 93" xfId="2658"/>
    <cellStyle name="S7 94" xfId="2659"/>
    <cellStyle name="S7 95" xfId="2660"/>
    <cellStyle name="S7 96" xfId="2661"/>
    <cellStyle name="S7 97" xfId="2662"/>
    <cellStyle name="S7 98" xfId="2663"/>
    <cellStyle name="S7 99" xfId="2664"/>
    <cellStyle name="S7_бокиманда_ПФ_ТУМАН" xfId="2665"/>
    <cellStyle name="S8" xfId="2666"/>
    <cellStyle name="S8 10" xfId="2667"/>
    <cellStyle name="S8 100" xfId="2668"/>
    <cellStyle name="S8 101" xfId="2669"/>
    <cellStyle name="S8 102" xfId="2670"/>
    <cellStyle name="S8 103" xfId="2671"/>
    <cellStyle name="S8 104" xfId="2672"/>
    <cellStyle name="S8 105" xfId="2673"/>
    <cellStyle name="S8 106" xfId="2674"/>
    <cellStyle name="S8 107" xfId="2675"/>
    <cellStyle name="S8 108" xfId="2676"/>
    <cellStyle name="S8 109" xfId="2677"/>
    <cellStyle name="S8 11" xfId="2678"/>
    <cellStyle name="S8 110" xfId="2679"/>
    <cellStyle name="S8 111" xfId="2680"/>
    <cellStyle name="S8 112" xfId="2681"/>
    <cellStyle name="S8 113" xfId="2682"/>
    <cellStyle name="S8 114" xfId="2683"/>
    <cellStyle name="S8 115" xfId="2684"/>
    <cellStyle name="S8 116" xfId="2685"/>
    <cellStyle name="S8 117" xfId="2686"/>
    <cellStyle name="S8 118" xfId="2687"/>
    <cellStyle name="S8 119" xfId="2688"/>
    <cellStyle name="S8 12" xfId="2689"/>
    <cellStyle name="S8 120" xfId="2690"/>
    <cellStyle name="S8 121" xfId="2691"/>
    <cellStyle name="S8 122" xfId="2692"/>
    <cellStyle name="S8 123" xfId="2693"/>
    <cellStyle name="S8 124" xfId="2694"/>
    <cellStyle name="S8 125" xfId="2695"/>
    <cellStyle name="S8 126" xfId="2696"/>
    <cellStyle name="S8 127" xfId="2697"/>
    <cellStyle name="S8 128" xfId="2698"/>
    <cellStyle name="S8 129" xfId="2699"/>
    <cellStyle name="S8 13" xfId="2700"/>
    <cellStyle name="S8 130" xfId="2701"/>
    <cellStyle name="S8 131" xfId="2702"/>
    <cellStyle name="S8 132" xfId="2703"/>
    <cellStyle name="S8 133" xfId="2704"/>
    <cellStyle name="S8 134" xfId="2705"/>
    <cellStyle name="S8 135" xfId="2706"/>
    <cellStyle name="S8 136" xfId="2707"/>
    <cellStyle name="S8 137" xfId="2708"/>
    <cellStyle name="S8 138" xfId="2709"/>
    <cellStyle name="S8 139" xfId="2710"/>
    <cellStyle name="S8 14" xfId="2711"/>
    <cellStyle name="S8 140" xfId="2712"/>
    <cellStyle name="S8 141" xfId="2713"/>
    <cellStyle name="S8 142" xfId="2714"/>
    <cellStyle name="S8 143" xfId="2715"/>
    <cellStyle name="S8 144" xfId="2716"/>
    <cellStyle name="S8 145" xfId="2717"/>
    <cellStyle name="S8 146" xfId="2718"/>
    <cellStyle name="S8 147" xfId="2719"/>
    <cellStyle name="S8 148" xfId="2720"/>
    <cellStyle name="S8 149" xfId="2721"/>
    <cellStyle name="S8 15" xfId="2722"/>
    <cellStyle name="S8 150" xfId="2723"/>
    <cellStyle name="S8 151" xfId="2724"/>
    <cellStyle name="S8 152" xfId="2725"/>
    <cellStyle name="S8 153" xfId="2726"/>
    <cellStyle name="S8 154" xfId="2727"/>
    <cellStyle name="S8 155" xfId="2728"/>
    <cellStyle name="S8 156" xfId="2729"/>
    <cellStyle name="S8 157" xfId="2730"/>
    <cellStyle name="S8 158" xfId="2731"/>
    <cellStyle name="S8 159" xfId="2732"/>
    <cellStyle name="S8 16" xfId="2733"/>
    <cellStyle name="S8 160" xfId="2734"/>
    <cellStyle name="S8 161" xfId="2735"/>
    <cellStyle name="S8 162" xfId="2736"/>
    <cellStyle name="S8 163" xfId="2737"/>
    <cellStyle name="S8 164" xfId="2738"/>
    <cellStyle name="S8 165" xfId="2739"/>
    <cellStyle name="S8 166" xfId="2740"/>
    <cellStyle name="S8 167" xfId="2741"/>
    <cellStyle name="S8 168" xfId="2742"/>
    <cellStyle name="S8 169" xfId="2743"/>
    <cellStyle name="S8 17" xfId="2744"/>
    <cellStyle name="S8 170" xfId="2745"/>
    <cellStyle name="S8 171" xfId="2746"/>
    <cellStyle name="S8 172" xfId="2747"/>
    <cellStyle name="S8 173" xfId="2748"/>
    <cellStyle name="S8 174" xfId="2749"/>
    <cellStyle name="S8 175" xfId="2750"/>
    <cellStyle name="S8 176" xfId="2751"/>
    <cellStyle name="S8 177" xfId="2752"/>
    <cellStyle name="S8 178" xfId="2753"/>
    <cellStyle name="S8 179" xfId="2754"/>
    <cellStyle name="S8 18" xfId="2755"/>
    <cellStyle name="S8 180" xfId="2756"/>
    <cellStyle name="S8 181" xfId="2757"/>
    <cellStyle name="S8 182" xfId="2758"/>
    <cellStyle name="S8 183" xfId="2759"/>
    <cellStyle name="S8 184" xfId="2760"/>
    <cellStyle name="S8 185" xfId="2761"/>
    <cellStyle name="S8 186" xfId="2762"/>
    <cellStyle name="S8 187" xfId="2763"/>
    <cellStyle name="S8 188" xfId="2764"/>
    <cellStyle name="S8 189" xfId="2765"/>
    <cellStyle name="S8 19" xfId="2766"/>
    <cellStyle name="S8 190" xfId="2767"/>
    <cellStyle name="S8 191" xfId="2768"/>
    <cellStyle name="S8 192" xfId="2769"/>
    <cellStyle name="S8 193" xfId="2770"/>
    <cellStyle name="S8 194" xfId="2771"/>
    <cellStyle name="S8 195" xfId="2772"/>
    <cellStyle name="S8 196" xfId="2773"/>
    <cellStyle name="S8 197" xfId="2774"/>
    <cellStyle name="S8 198" xfId="2775"/>
    <cellStyle name="S8 199" xfId="2776"/>
    <cellStyle name="S8 2" xfId="2777"/>
    <cellStyle name="S8 2 2" xfId="2778"/>
    <cellStyle name="S8 2 2 2" xfId="2779"/>
    <cellStyle name="S8 2 2 2 2" xfId="2780"/>
    <cellStyle name="S8 2 2 2 2 2" xfId="2781"/>
    <cellStyle name="S8 2 2 2 2 2 2" xfId="2782"/>
    <cellStyle name="S8 2 2 2 2 2 2 2" xfId="2783"/>
    <cellStyle name="S8 2 2 2 2 2 2 2 2" xfId="2784"/>
    <cellStyle name="S8 2 2 2 2 2 2 2 2 2" xfId="2785"/>
    <cellStyle name="S8 2 2 2 2 2 2 2 2 2 2" xfId="2786"/>
    <cellStyle name="S8 2 2 2 2 2 2 2 2 2 2 2" xfId="2787"/>
    <cellStyle name="S8 2 2 2 2 2 2 2 2 3" xfId="2788"/>
    <cellStyle name="S8 2 2 2 2 2 2 2 2 4" xfId="2789"/>
    <cellStyle name="S8 2 2 2 2 2 2 2 2 5" xfId="2790"/>
    <cellStyle name="S8 2 2 2 2 2 2 2 3" xfId="2791"/>
    <cellStyle name="S8 2 2 2 2 2 2 2 4" xfId="2792"/>
    <cellStyle name="S8 2 2 2 2 2 2 2 5" xfId="2793"/>
    <cellStyle name="S8 2 2 2 2 2 2 3" xfId="2794"/>
    <cellStyle name="S8 2 2 2 2 2 2 4" xfId="2795"/>
    <cellStyle name="S8 2 2 2 2 2 2 5" xfId="2796"/>
    <cellStyle name="S8 2 2 2 2 2 2 6" xfId="2797"/>
    <cellStyle name="S8 2 2 2 2 2 3" xfId="2798"/>
    <cellStyle name="S8 2 2 2 2 2 4" xfId="2799"/>
    <cellStyle name="S8 2 2 2 2 2 5" xfId="2800"/>
    <cellStyle name="S8 2 2 2 2 2 6" xfId="2801"/>
    <cellStyle name="S8 2 2 2 2 2 7" xfId="2802"/>
    <cellStyle name="S8 2 2 2 2 3" xfId="2803"/>
    <cellStyle name="S8 2 2 2 2 3 2" xfId="2804"/>
    <cellStyle name="S8 2 2 2 2 3 2 2" xfId="2805"/>
    <cellStyle name="S8 2 2 2 2 3 2 2 2" xfId="2806"/>
    <cellStyle name="S8 2 2 2 2 3 3" xfId="2807"/>
    <cellStyle name="S8 2 2 2 2 4" xfId="2808"/>
    <cellStyle name="S8 2 2 2 2 5" xfId="2809"/>
    <cellStyle name="S8 2 2 2 2 6" xfId="2810"/>
    <cellStyle name="S8 2 2 2 2 7" xfId="2811"/>
    <cellStyle name="S8 2 2 2 3" xfId="2812"/>
    <cellStyle name="S8 2 2 2 3 2" xfId="2813"/>
    <cellStyle name="S8 2 2 2 3 2 2" xfId="2814"/>
    <cellStyle name="S8 2 2 2 3 2 2 2" xfId="2815"/>
    <cellStyle name="S8 2 2 2 3 3" xfId="2816"/>
    <cellStyle name="S8 2 2 2 4" xfId="2817"/>
    <cellStyle name="S8 2 2 2 5" xfId="2818"/>
    <cellStyle name="S8 2 2 2 6" xfId="2819"/>
    <cellStyle name="S8 2 2 2 7" xfId="2820"/>
    <cellStyle name="S8 2 2 3" xfId="2821"/>
    <cellStyle name="S8 2 2 4" xfId="2822"/>
    <cellStyle name="S8 2 2 5" xfId="2823"/>
    <cellStyle name="S8 2 2 5 2" xfId="2824"/>
    <cellStyle name="S8 2 2 5 2 2" xfId="2825"/>
    <cellStyle name="S8 2 2 5 2 2 2" xfId="2826"/>
    <cellStyle name="S8 2 2 5 3" xfId="2827"/>
    <cellStyle name="S8 2 2 6" xfId="2828"/>
    <cellStyle name="S8 2 2 7" xfId="2829"/>
    <cellStyle name="S8 2 2 8" xfId="2830"/>
    <cellStyle name="S8 2 2 9" xfId="2831"/>
    <cellStyle name="S8 2 3" xfId="2832"/>
    <cellStyle name="S8 2 4" xfId="2833"/>
    <cellStyle name="S8 2 5" xfId="2834"/>
    <cellStyle name="S8 2 5 2" xfId="2835"/>
    <cellStyle name="S8 2 5 2 2" xfId="2836"/>
    <cellStyle name="S8 2 5 2 2 2" xfId="2837"/>
    <cellStyle name="S8 2 5 3" xfId="2838"/>
    <cellStyle name="S8 2 6" xfId="2839"/>
    <cellStyle name="S8 2 7" xfId="2840"/>
    <cellStyle name="S8 2 8" xfId="2841"/>
    <cellStyle name="S8 2 9" xfId="2842"/>
    <cellStyle name="S8 20" xfId="2843"/>
    <cellStyle name="S8 200" xfId="2844"/>
    <cellStyle name="S8 201" xfId="2845"/>
    <cellStyle name="S8 202" xfId="2846"/>
    <cellStyle name="S8 203" xfId="2847"/>
    <cellStyle name="S8 204" xfId="2848"/>
    <cellStyle name="S8 205" xfId="2849"/>
    <cellStyle name="S8 206" xfId="2850"/>
    <cellStyle name="S8 207" xfId="2851"/>
    <cellStyle name="S8 208" xfId="2852"/>
    <cellStyle name="S8 209" xfId="2853"/>
    <cellStyle name="S8 21" xfId="2854"/>
    <cellStyle name="S8 210" xfId="2855"/>
    <cellStyle name="S8 211" xfId="2856"/>
    <cellStyle name="S8 212" xfId="2857"/>
    <cellStyle name="S8 213" xfId="2858"/>
    <cellStyle name="S8 214" xfId="2859"/>
    <cellStyle name="S8 215" xfId="2860"/>
    <cellStyle name="S8 216" xfId="2861"/>
    <cellStyle name="S8 217" xfId="2862"/>
    <cellStyle name="S8 217 2" xfId="2863"/>
    <cellStyle name="S8 217 2 2" xfId="2864"/>
    <cellStyle name="S8 217 2 2 2" xfId="2865"/>
    <cellStyle name="S8 217 3" xfId="2866"/>
    <cellStyle name="S8 218" xfId="2867"/>
    <cellStyle name="S8 219" xfId="2868"/>
    <cellStyle name="S8 22" xfId="2869"/>
    <cellStyle name="S8 220" xfId="2870"/>
    <cellStyle name="S8 221" xfId="2871"/>
    <cellStyle name="S8 23" xfId="2872"/>
    <cellStyle name="S8 24" xfId="2873"/>
    <cellStyle name="S8 25" xfId="2874"/>
    <cellStyle name="S8 26" xfId="2875"/>
    <cellStyle name="S8 27" xfId="2876"/>
    <cellStyle name="S8 28" xfId="2877"/>
    <cellStyle name="S8 29" xfId="2878"/>
    <cellStyle name="S8 3" xfId="2879"/>
    <cellStyle name="S8 30" xfId="2880"/>
    <cellStyle name="S8 31" xfId="2881"/>
    <cellStyle name="S8 32" xfId="2882"/>
    <cellStyle name="S8 33" xfId="2883"/>
    <cellStyle name="S8 34" xfId="2884"/>
    <cellStyle name="S8 35" xfId="2885"/>
    <cellStyle name="S8 36" xfId="2886"/>
    <cellStyle name="S8 37" xfId="2887"/>
    <cellStyle name="S8 38" xfId="2888"/>
    <cellStyle name="S8 39" xfId="2889"/>
    <cellStyle name="S8 4" xfId="2890"/>
    <cellStyle name="S8 40" xfId="2891"/>
    <cellStyle name="S8 41" xfId="2892"/>
    <cellStyle name="S8 42" xfId="2893"/>
    <cellStyle name="S8 43" xfId="2894"/>
    <cellStyle name="S8 44" xfId="2895"/>
    <cellStyle name="S8 45" xfId="2896"/>
    <cellStyle name="S8 46" xfId="2897"/>
    <cellStyle name="S8 47" xfId="2898"/>
    <cellStyle name="S8 48" xfId="2899"/>
    <cellStyle name="S8 49" xfId="2900"/>
    <cellStyle name="S8 5" xfId="2901"/>
    <cellStyle name="S8 50" xfId="2902"/>
    <cellStyle name="S8 51" xfId="2903"/>
    <cellStyle name="S8 52" xfId="2904"/>
    <cellStyle name="S8 53" xfId="2905"/>
    <cellStyle name="S8 54" xfId="2906"/>
    <cellStyle name="S8 55" xfId="2907"/>
    <cellStyle name="S8 56" xfId="2908"/>
    <cellStyle name="S8 57" xfId="2909"/>
    <cellStyle name="S8 58" xfId="2910"/>
    <cellStyle name="S8 59" xfId="2911"/>
    <cellStyle name="S8 6" xfId="2912"/>
    <cellStyle name="S8 60" xfId="2913"/>
    <cellStyle name="S8 61" xfId="2914"/>
    <cellStyle name="S8 62" xfId="2915"/>
    <cellStyle name="S8 63" xfId="2916"/>
    <cellStyle name="S8 64" xfId="2917"/>
    <cellStyle name="S8 65" xfId="2918"/>
    <cellStyle name="S8 66" xfId="2919"/>
    <cellStyle name="S8 67" xfId="2920"/>
    <cellStyle name="S8 68" xfId="2921"/>
    <cellStyle name="S8 69" xfId="2922"/>
    <cellStyle name="S8 7" xfId="2923"/>
    <cellStyle name="S8 70" xfId="2924"/>
    <cellStyle name="S8 71" xfId="2925"/>
    <cellStyle name="S8 72" xfId="2926"/>
    <cellStyle name="S8 73" xfId="2927"/>
    <cellStyle name="S8 74" xfId="2928"/>
    <cellStyle name="S8 75" xfId="2929"/>
    <cellStyle name="S8 76" xfId="2930"/>
    <cellStyle name="S8 77" xfId="2931"/>
    <cellStyle name="S8 78" xfId="2932"/>
    <cellStyle name="S8 79" xfId="2933"/>
    <cellStyle name="S8 8" xfId="2934"/>
    <cellStyle name="S8 80" xfId="2935"/>
    <cellStyle name="S8 81" xfId="2936"/>
    <cellStyle name="S8 82" xfId="2937"/>
    <cellStyle name="S8 83" xfId="2938"/>
    <cellStyle name="S8 84" xfId="2939"/>
    <cellStyle name="S8 85" xfId="2940"/>
    <cellStyle name="S8 86" xfId="2941"/>
    <cellStyle name="S8 87" xfId="2942"/>
    <cellStyle name="S8 88" xfId="2943"/>
    <cellStyle name="S8 89" xfId="2944"/>
    <cellStyle name="S8 9" xfId="2945"/>
    <cellStyle name="S8 90" xfId="2946"/>
    <cellStyle name="S8 91" xfId="2947"/>
    <cellStyle name="S8 92" xfId="2948"/>
    <cellStyle name="S8 93" xfId="2949"/>
    <cellStyle name="S8 94" xfId="2950"/>
    <cellStyle name="S8 95" xfId="2951"/>
    <cellStyle name="S8 96" xfId="2952"/>
    <cellStyle name="S8 97" xfId="2953"/>
    <cellStyle name="S8 98" xfId="2954"/>
    <cellStyle name="S8 99" xfId="2955"/>
    <cellStyle name="S8_бокиманда_ПФ_ТУМАН" xfId="2956"/>
    <cellStyle name="S9" xfId="2957"/>
    <cellStyle name="S9 10" xfId="2958"/>
    <cellStyle name="S9 100" xfId="2959"/>
    <cellStyle name="S9 101" xfId="2960"/>
    <cellStyle name="S9 102" xfId="2961"/>
    <cellStyle name="S9 103" xfId="2962"/>
    <cellStyle name="S9 104" xfId="2963"/>
    <cellStyle name="S9 105" xfId="2964"/>
    <cellStyle name="S9 106" xfId="2965"/>
    <cellStyle name="S9 107" xfId="2966"/>
    <cellStyle name="S9 108" xfId="2967"/>
    <cellStyle name="S9 109" xfId="2968"/>
    <cellStyle name="S9 11" xfId="2969"/>
    <cellStyle name="S9 110" xfId="2970"/>
    <cellStyle name="S9 111" xfId="2971"/>
    <cellStyle name="S9 112" xfId="2972"/>
    <cellStyle name="S9 113" xfId="2973"/>
    <cellStyle name="S9 114" xfId="2974"/>
    <cellStyle name="S9 115" xfId="2975"/>
    <cellStyle name="S9 116" xfId="2976"/>
    <cellStyle name="S9 117" xfId="2977"/>
    <cellStyle name="S9 118" xfId="2978"/>
    <cellStyle name="S9 119" xfId="2979"/>
    <cellStyle name="S9 12" xfId="2980"/>
    <cellStyle name="S9 120" xfId="2981"/>
    <cellStyle name="S9 121" xfId="2982"/>
    <cellStyle name="S9 122" xfId="2983"/>
    <cellStyle name="S9 123" xfId="2984"/>
    <cellStyle name="S9 124" xfId="2985"/>
    <cellStyle name="S9 125" xfId="2986"/>
    <cellStyle name="S9 126" xfId="2987"/>
    <cellStyle name="S9 127" xfId="2988"/>
    <cellStyle name="S9 128" xfId="2989"/>
    <cellStyle name="S9 129" xfId="2990"/>
    <cellStyle name="S9 13" xfId="2991"/>
    <cellStyle name="S9 130" xfId="2992"/>
    <cellStyle name="S9 131" xfId="2993"/>
    <cellStyle name="S9 132" xfId="2994"/>
    <cellStyle name="S9 133" xfId="2995"/>
    <cellStyle name="S9 134" xfId="2996"/>
    <cellStyle name="S9 135" xfId="2997"/>
    <cellStyle name="S9 136" xfId="2998"/>
    <cellStyle name="S9 137" xfId="2999"/>
    <cellStyle name="S9 138" xfId="3000"/>
    <cellStyle name="S9 139" xfId="3001"/>
    <cellStyle name="S9 14" xfId="3002"/>
    <cellStyle name="S9 140" xfId="3003"/>
    <cellStyle name="S9 141" xfId="3004"/>
    <cellStyle name="S9 142" xfId="3005"/>
    <cellStyle name="S9 143" xfId="3006"/>
    <cellStyle name="S9 144" xfId="3007"/>
    <cellStyle name="S9 145" xfId="3008"/>
    <cellStyle name="S9 146" xfId="3009"/>
    <cellStyle name="S9 147" xfId="3010"/>
    <cellStyle name="S9 148" xfId="3011"/>
    <cellStyle name="S9 149" xfId="3012"/>
    <cellStyle name="S9 15" xfId="3013"/>
    <cellStyle name="S9 150" xfId="3014"/>
    <cellStyle name="S9 151" xfId="3015"/>
    <cellStyle name="S9 152" xfId="3016"/>
    <cellStyle name="S9 153" xfId="3017"/>
    <cellStyle name="S9 154" xfId="3018"/>
    <cellStyle name="S9 155" xfId="3019"/>
    <cellStyle name="S9 156" xfId="3020"/>
    <cellStyle name="S9 157" xfId="3021"/>
    <cellStyle name="S9 158" xfId="3022"/>
    <cellStyle name="S9 159" xfId="3023"/>
    <cellStyle name="S9 16" xfId="3024"/>
    <cellStyle name="S9 160" xfId="3025"/>
    <cellStyle name="S9 161" xfId="3026"/>
    <cellStyle name="S9 162" xfId="3027"/>
    <cellStyle name="S9 163" xfId="3028"/>
    <cellStyle name="S9 164" xfId="3029"/>
    <cellStyle name="S9 165" xfId="3030"/>
    <cellStyle name="S9 166" xfId="3031"/>
    <cellStyle name="S9 167" xfId="3032"/>
    <cellStyle name="S9 168" xfId="3033"/>
    <cellStyle name="S9 169" xfId="3034"/>
    <cellStyle name="S9 17" xfId="3035"/>
    <cellStyle name="S9 170" xfId="3036"/>
    <cellStyle name="S9 171" xfId="3037"/>
    <cellStyle name="S9 172" xfId="3038"/>
    <cellStyle name="S9 173" xfId="3039"/>
    <cellStyle name="S9 174" xfId="3040"/>
    <cellStyle name="S9 175" xfId="3041"/>
    <cellStyle name="S9 176" xfId="3042"/>
    <cellStyle name="S9 177" xfId="3043"/>
    <cellStyle name="S9 178" xfId="3044"/>
    <cellStyle name="S9 179" xfId="3045"/>
    <cellStyle name="S9 18" xfId="3046"/>
    <cellStyle name="S9 180" xfId="3047"/>
    <cellStyle name="S9 181" xfId="3048"/>
    <cellStyle name="S9 182" xfId="3049"/>
    <cellStyle name="S9 183" xfId="3050"/>
    <cellStyle name="S9 184" xfId="3051"/>
    <cellStyle name="S9 185" xfId="3052"/>
    <cellStyle name="S9 186" xfId="3053"/>
    <cellStyle name="S9 187" xfId="3054"/>
    <cellStyle name="S9 188" xfId="3055"/>
    <cellStyle name="S9 189" xfId="3056"/>
    <cellStyle name="S9 19" xfId="3057"/>
    <cellStyle name="S9 190" xfId="3058"/>
    <cellStyle name="S9 191" xfId="3059"/>
    <cellStyle name="S9 192" xfId="3060"/>
    <cellStyle name="S9 193" xfId="3061"/>
    <cellStyle name="S9 194" xfId="3062"/>
    <cellStyle name="S9 195" xfId="3063"/>
    <cellStyle name="S9 196" xfId="3064"/>
    <cellStyle name="S9 197" xfId="3065"/>
    <cellStyle name="S9 198" xfId="3066"/>
    <cellStyle name="S9 199" xfId="3067"/>
    <cellStyle name="S9 2" xfId="3068"/>
    <cellStyle name="S9 2 2" xfId="3069"/>
    <cellStyle name="S9 2 2 2" xfId="3070"/>
    <cellStyle name="S9 2 2 2 2" xfId="3071"/>
    <cellStyle name="S9 2 2 2 2 2" xfId="3072"/>
    <cellStyle name="S9 2 2 2 2 2 2" xfId="3073"/>
    <cellStyle name="S9 2 2 2 2 2 2 2" xfId="3074"/>
    <cellStyle name="S9 2 2 2 2 2 2 2 2" xfId="3075"/>
    <cellStyle name="S9 2 2 2 2 2 2 2 2 2" xfId="3076"/>
    <cellStyle name="S9 2 2 2 2 2 2 2 2 2 2" xfId="3077"/>
    <cellStyle name="S9 2 2 2 2 2 2 2 2 2 2 2" xfId="3078"/>
    <cellStyle name="S9 2 2 2 2 2 2 2 2 3" xfId="3079"/>
    <cellStyle name="S9 2 2 2 2 2 2 2 2 4" xfId="3080"/>
    <cellStyle name="S9 2 2 2 2 2 2 2 2 5" xfId="3081"/>
    <cellStyle name="S9 2 2 2 2 2 2 2 3" xfId="3082"/>
    <cellStyle name="S9 2 2 2 2 2 2 2 4" xfId="3083"/>
    <cellStyle name="S9 2 2 2 2 2 2 2 5" xfId="3084"/>
    <cellStyle name="S9 2 2 2 2 2 2 3" xfId="3085"/>
    <cellStyle name="S9 2 2 2 2 2 2 4" xfId="3086"/>
    <cellStyle name="S9 2 2 2 2 2 2 5" xfId="3087"/>
    <cellStyle name="S9 2 2 2 2 2 2 6" xfId="3088"/>
    <cellStyle name="S9 2 2 2 2 2 3" xfId="3089"/>
    <cellStyle name="S9 2 2 2 2 2 4" xfId="3090"/>
    <cellStyle name="S9 2 2 2 2 2 5" xfId="3091"/>
    <cellStyle name="S9 2 2 2 2 2 6" xfId="3092"/>
    <cellStyle name="S9 2 2 2 2 2 7" xfId="3093"/>
    <cellStyle name="S9 2 2 2 2 3" xfId="3094"/>
    <cellStyle name="S9 2 2 2 2 3 2" xfId="3095"/>
    <cellStyle name="S9 2 2 2 2 3 2 2" xfId="3096"/>
    <cellStyle name="S9 2 2 2 2 3 2 2 2" xfId="3097"/>
    <cellStyle name="S9 2 2 2 2 3 3" xfId="3098"/>
    <cellStyle name="S9 2 2 2 2 4" xfId="3099"/>
    <cellStyle name="S9 2 2 2 2 5" xfId="3100"/>
    <cellStyle name="S9 2 2 2 2 6" xfId="3101"/>
    <cellStyle name="S9 2 2 2 2 7" xfId="3102"/>
    <cellStyle name="S9 2 2 2 3" xfId="3103"/>
    <cellStyle name="S9 2 2 2 3 2" xfId="3104"/>
    <cellStyle name="S9 2 2 2 3 2 2" xfId="3105"/>
    <cellStyle name="S9 2 2 2 3 2 2 2" xfId="3106"/>
    <cellStyle name="S9 2 2 2 3 3" xfId="3107"/>
    <cellStyle name="S9 2 2 2 4" xfId="3108"/>
    <cellStyle name="S9 2 2 2 5" xfId="3109"/>
    <cellStyle name="S9 2 2 2 6" xfId="3110"/>
    <cellStyle name="S9 2 2 2 7" xfId="3111"/>
    <cellStyle name="S9 2 2 3" xfId="3112"/>
    <cellStyle name="S9 2 2 4" xfId="3113"/>
    <cellStyle name="S9 2 2 5" xfId="3114"/>
    <cellStyle name="S9 2 2 5 2" xfId="3115"/>
    <cellStyle name="S9 2 2 5 2 2" xfId="3116"/>
    <cellStyle name="S9 2 2 5 2 2 2" xfId="3117"/>
    <cellStyle name="S9 2 2 5 3" xfId="3118"/>
    <cellStyle name="S9 2 2 6" xfId="3119"/>
    <cellStyle name="S9 2 2 7" xfId="3120"/>
    <cellStyle name="S9 2 2 8" xfId="3121"/>
    <cellStyle name="S9 2 2 9" xfId="3122"/>
    <cellStyle name="S9 2 3" xfId="3123"/>
    <cellStyle name="S9 2 4" xfId="3124"/>
    <cellStyle name="S9 2 5" xfId="3125"/>
    <cellStyle name="S9 2 5 2" xfId="3126"/>
    <cellStyle name="S9 2 5 2 2" xfId="3127"/>
    <cellStyle name="S9 2 5 2 2 2" xfId="3128"/>
    <cellStyle name="S9 2 5 3" xfId="3129"/>
    <cellStyle name="S9 2 6" xfId="3130"/>
    <cellStyle name="S9 2 7" xfId="3131"/>
    <cellStyle name="S9 2 8" xfId="3132"/>
    <cellStyle name="S9 2 9" xfId="3133"/>
    <cellStyle name="S9 20" xfId="3134"/>
    <cellStyle name="S9 200" xfId="3135"/>
    <cellStyle name="S9 201" xfId="3136"/>
    <cellStyle name="S9 202" xfId="3137"/>
    <cellStyle name="S9 203" xfId="3138"/>
    <cellStyle name="S9 204" xfId="3139"/>
    <cellStyle name="S9 205" xfId="3140"/>
    <cellStyle name="S9 206" xfId="3141"/>
    <cellStyle name="S9 207" xfId="3142"/>
    <cellStyle name="S9 208" xfId="3143"/>
    <cellStyle name="S9 209" xfId="3144"/>
    <cellStyle name="S9 21" xfId="3145"/>
    <cellStyle name="S9 210" xfId="3146"/>
    <cellStyle name="S9 211" xfId="3147"/>
    <cellStyle name="S9 212" xfId="3148"/>
    <cellStyle name="S9 213" xfId="3149"/>
    <cellStyle name="S9 214" xfId="3150"/>
    <cellStyle name="S9 215" xfId="3151"/>
    <cellStyle name="S9 216" xfId="3152"/>
    <cellStyle name="S9 217" xfId="3153"/>
    <cellStyle name="S9 217 2" xfId="3154"/>
    <cellStyle name="S9 217 2 2" xfId="3155"/>
    <cellStyle name="S9 217 2 2 2" xfId="3156"/>
    <cellStyle name="S9 217 3" xfId="3157"/>
    <cellStyle name="S9 218" xfId="3158"/>
    <cellStyle name="S9 219" xfId="3159"/>
    <cellStyle name="S9 22" xfId="3160"/>
    <cellStyle name="S9 220" xfId="3161"/>
    <cellStyle name="S9 221" xfId="3162"/>
    <cellStyle name="S9 23" xfId="3163"/>
    <cellStyle name="S9 24" xfId="3164"/>
    <cellStyle name="S9 25" xfId="3165"/>
    <cellStyle name="S9 26" xfId="3166"/>
    <cellStyle name="S9 27" xfId="3167"/>
    <cellStyle name="S9 28" xfId="3168"/>
    <cellStyle name="S9 29" xfId="3169"/>
    <cellStyle name="S9 3" xfId="3170"/>
    <cellStyle name="S9 30" xfId="3171"/>
    <cellStyle name="S9 31" xfId="3172"/>
    <cellStyle name="S9 32" xfId="3173"/>
    <cellStyle name="S9 33" xfId="3174"/>
    <cellStyle name="S9 34" xfId="3175"/>
    <cellStyle name="S9 35" xfId="3176"/>
    <cellStyle name="S9 36" xfId="3177"/>
    <cellStyle name="S9 37" xfId="3178"/>
    <cellStyle name="S9 38" xfId="3179"/>
    <cellStyle name="S9 39" xfId="3180"/>
    <cellStyle name="S9 4" xfId="3181"/>
    <cellStyle name="S9 40" xfId="3182"/>
    <cellStyle name="S9 41" xfId="3183"/>
    <cellStyle name="S9 42" xfId="3184"/>
    <cellStyle name="S9 43" xfId="3185"/>
    <cellStyle name="S9 44" xfId="3186"/>
    <cellStyle name="S9 45" xfId="3187"/>
    <cellStyle name="S9 46" xfId="3188"/>
    <cellStyle name="S9 47" xfId="3189"/>
    <cellStyle name="S9 48" xfId="3190"/>
    <cellStyle name="S9 49" xfId="3191"/>
    <cellStyle name="S9 5" xfId="3192"/>
    <cellStyle name="S9 50" xfId="3193"/>
    <cellStyle name="S9 51" xfId="3194"/>
    <cellStyle name="S9 52" xfId="3195"/>
    <cellStyle name="S9 53" xfId="3196"/>
    <cellStyle name="S9 54" xfId="3197"/>
    <cellStyle name="S9 55" xfId="3198"/>
    <cellStyle name="S9 56" xfId="3199"/>
    <cellStyle name="S9 57" xfId="3200"/>
    <cellStyle name="S9 58" xfId="3201"/>
    <cellStyle name="S9 59" xfId="3202"/>
    <cellStyle name="S9 6" xfId="3203"/>
    <cellStyle name="S9 60" xfId="3204"/>
    <cellStyle name="S9 61" xfId="3205"/>
    <cellStyle name="S9 62" xfId="3206"/>
    <cellStyle name="S9 63" xfId="3207"/>
    <cellStyle name="S9 64" xfId="3208"/>
    <cellStyle name="S9 65" xfId="3209"/>
    <cellStyle name="S9 66" xfId="3210"/>
    <cellStyle name="S9 67" xfId="3211"/>
    <cellStyle name="S9 68" xfId="3212"/>
    <cellStyle name="S9 69" xfId="3213"/>
    <cellStyle name="S9 7" xfId="3214"/>
    <cellStyle name="S9 70" xfId="3215"/>
    <cellStyle name="S9 71" xfId="3216"/>
    <cellStyle name="S9 72" xfId="3217"/>
    <cellStyle name="S9 73" xfId="3218"/>
    <cellStyle name="S9 74" xfId="3219"/>
    <cellStyle name="S9 75" xfId="3220"/>
    <cellStyle name="S9 76" xfId="3221"/>
    <cellStyle name="S9 77" xfId="3222"/>
    <cellStyle name="S9 78" xfId="3223"/>
    <cellStyle name="S9 79" xfId="3224"/>
    <cellStyle name="S9 8" xfId="3225"/>
    <cellStyle name="S9 80" xfId="3226"/>
    <cellStyle name="S9 81" xfId="3227"/>
    <cellStyle name="S9 82" xfId="3228"/>
    <cellStyle name="S9 83" xfId="3229"/>
    <cellStyle name="S9 84" xfId="3230"/>
    <cellStyle name="S9 85" xfId="3231"/>
    <cellStyle name="S9 86" xfId="3232"/>
    <cellStyle name="S9 87" xfId="3233"/>
    <cellStyle name="S9 88" xfId="3234"/>
    <cellStyle name="S9 89" xfId="3235"/>
    <cellStyle name="S9 9" xfId="3236"/>
    <cellStyle name="S9 90" xfId="3237"/>
    <cellStyle name="S9 91" xfId="3238"/>
    <cellStyle name="S9 92" xfId="3239"/>
    <cellStyle name="S9 93" xfId="3240"/>
    <cellStyle name="S9 94" xfId="3241"/>
    <cellStyle name="S9 95" xfId="3242"/>
    <cellStyle name="S9 96" xfId="3243"/>
    <cellStyle name="S9 97" xfId="3244"/>
    <cellStyle name="S9 98" xfId="3245"/>
    <cellStyle name="S9 99" xfId="3246"/>
    <cellStyle name="Акцент1 2" xfId="3247"/>
    <cellStyle name="Акцент1 3" xfId="3248"/>
    <cellStyle name="Акцент2 2" xfId="3249"/>
    <cellStyle name="Акцент2 3" xfId="3250"/>
    <cellStyle name="Акцент3 2" xfId="3251"/>
    <cellStyle name="Акцент3 3" xfId="3252"/>
    <cellStyle name="Акцент4 2" xfId="3253"/>
    <cellStyle name="Акцент4 3" xfId="3254"/>
    <cellStyle name="Акцент5 2" xfId="3255"/>
    <cellStyle name="Акцент5 3" xfId="3256"/>
    <cellStyle name="Акцент6 2" xfId="3257"/>
    <cellStyle name="Акцент6 3" xfId="3258"/>
    <cellStyle name="Ввод  2" xfId="3259"/>
    <cellStyle name="Ввод  3" xfId="3260"/>
    <cellStyle name="Вывод 2" xfId="3261"/>
    <cellStyle name="Вывод 3" xfId="3262"/>
    <cellStyle name="Вычисление 2" xfId="3263"/>
    <cellStyle name="Вычисление 3" xfId="3264"/>
    <cellStyle name="Денежный 10" xfId="3265"/>
    <cellStyle name="Денежный 11" xfId="3266"/>
    <cellStyle name="Денежный 12" xfId="3267"/>
    <cellStyle name="Денежный 13" xfId="3268"/>
    <cellStyle name="Денежный 14" xfId="3269"/>
    <cellStyle name="Денежный 15" xfId="3270"/>
    <cellStyle name="Денежный 16" xfId="3271"/>
    <cellStyle name="Денежный 17" xfId="3272"/>
    <cellStyle name="Денежный 18" xfId="3273"/>
    <cellStyle name="Денежный 19" xfId="3274"/>
    <cellStyle name="Денежный 20" xfId="3275"/>
    <cellStyle name="Денежный 8" xfId="3276"/>
    <cellStyle name="Денежный 9" xfId="3277"/>
    <cellStyle name="Заголовок 1 2" xfId="3278"/>
    <cellStyle name="Заголовок 1 3" xfId="3279"/>
    <cellStyle name="Заголовок 2 2" xfId="3280"/>
    <cellStyle name="Заголовок 2 3" xfId="3281"/>
    <cellStyle name="Заголовок 3 2" xfId="3282"/>
    <cellStyle name="Заголовок 3 3" xfId="3283"/>
    <cellStyle name="Заголовок 4 2" xfId="3284"/>
    <cellStyle name="Заголовок 4 3" xfId="3285"/>
    <cellStyle name="Итог 2" xfId="3286"/>
    <cellStyle name="Итог 3" xfId="3287"/>
    <cellStyle name="Контрольная ячейка 2" xfId="3288"/>
    <cellStyle name="Контрольная ячейка 3" xfId="3289"/>
    <cellStyle name="Название 2" xfId="3290"/>
    <cellStyle name="Название 3" xfId="3291"/>
    <cellStyle name="Нейтральный 2" xfId="3292"/>
    <cellStyle name="Нейтральный 3" xfId="3293"/>
    <cellStyle name="Обычный" xfId="0" builtinId="0"/>
    <cellStyle name="Обычный 10" xfId="3294"/>
    <cellStyle name="Обычный 100" xfId="3295"/>
    <cellStyle name="Обычный 101" xfId="3296"/>
    <cellStyle name="Обычный 102" xfId="3297"/>
    <cellStyle name="Обычный 103" xfId="3298"/>
    <cellStyle name="Обычный 104" xfId="3299"/>
    <cellStyle name="Обычный 105" xfId="3300"/>
    <cellStyle name="Обычный 106" xfId="3301"/>
    <cellStyle name="Обычный 107" xfId="3302"/>
    <cellStyle name="Обычный 108" xfId="3303"/>
    <cellStyle name="Обычный 109" xfId="3304"/>
    <cellStyle name="Обычный 11" xfId="3305"/>
    <cellStyle name="Обычный 110" xfId="3306"/>
    <cellStyle name="Обычный 111" xfId="3307"/>
    <cellStyle name="Обычный 112" xfId="3308"/>
    <cellStyle name="Обычный 113" xfId="3309"/>
    <cellStyle name="Обычный 114" xfId="3310"/>
    <cellStyle name="Обычный 115" xfId="3311"/>
    <cellStyle name="Обычный 116" xfId="3312"/>
    <cellStyle name="Обычный 117" xfId="3313"/>
    <cellStyle name="Обычный 118" xfId="3314"/>
    <cellStyle name="Обычный 119" xfId="3315"/>
    <cellStyle name="Обычный 12" xfId="3316"/>
    <cellStyle name="Обычный 120" xfId="3317"/>
    <cellStyle name="Обычный 121" xfId="3318"/>
    <cellStyle name="Обычный 122" xfId="3319"/>
    <cellStyle name="Обычный 123" xfId="3320"/>
    <cellStyle name="Обычный 124" xfId="3321"/>
    <cellStyle name="Обычный 125" xfId="3322"/>
    <cellStyle name="Обычный 126" xfId="3323"/>
    <cellStyle name="Обычный 127" xfId="3324"/>
    <cellStyle name="Обычный 128" xfId="3325"/>
    <cellStyle name="Обычный 129" xfId="3326"/>
    <cellStyle name="Обычный 13" xfId="3327"/>
    <cellStyle name="Обычный 130" xfId="3328"/>
    <cellStyle name="Обычный 131" xfId="3329"/>
    <cellStyle name="Обычный 132" xfId="3330"/>
    <cellStyle name="Обычный 133" xfId="3331"/>
    <cellStyle name="Обычный 134" xfId="3332"/>
    <cellStyle name="Обычный 135" xfId="3333"/>
    <cellStyle name="Обычный 136" xfId="3334"/>
    <cellStyle name="Обычный 137" xfId="3335"/>
    <cellStyle name="Обычный 138" xfId="3336"/>
    <cellStyle name="Обычный 139" xfId="3337"/>
    <cellStyle name="Обычный 14" xfId="3338"/>
    <cellStyle name="Обычный 140" xfId="3339"/>
    <cellStyle name="Обычный 141" xfId="3340"/>
    <cellStyle name="Обычный 142" xfId="3341"/>
    <cellStyle name="Обычный 143" xfId="3342"/>
    <cellStyle name="Обычный 144" xfId="3343"/>
    <cellStyle name="Обычный 145" xfId="3344"/>
    <cellStyle name="Обычный 146" xfId="3345"/>
    <cellStyle name="Обычный 147" xfId="3346"/>
    <cellStyle name="Обычный 148" xfId="3347"/>
    <cellStyle name="Обычный 149" xfId="3348"/>
    <cellStyle name="Обычный 15" xfId="3349"/>
    <cellStyle name="Обычный 150" xfId="3350"/>
    <cellStyle name="Обычный 151" xfId="3351"/>
    <cellStyle name="Обычный 152" xfId="3352"/>
    <cellStyle name="Обычный 153" xfId="3353"/>
    <cellStyle name="Обычный 154" xfId="3354"/>
    <cellStyle name="Обычный 155" xfId="3355"/>
    <cellStyle name="Обычный 156" xfId="3356"/>
    <cellStyle name="Обычный 157" xfId="3357"/>
    <cellStyle name="Обычный 158" xfId="3358"/>
    <cellStyle name="Обычный 159" xfId="3359"/>
    <cellStyle name="Обычный 16" xfId="3360"/>
    <cellStyle name="Обычный 160" xfId="3361"/>
    <cellStyle name="Обычный 161" xfId="3362"/>
    <cellStyle name="Обычный 162" xfId="3363"/>
    <cellStyle name="Обычный 163" xfId="3364"/>
    <cellStyle name="Обычный 164" xfId="3365"/>
    <cellStyle name="Обычный 165" xfId="3366"/>
    <cellStyle name="Обычный 166" xfId="3367"/>
    <cellStyle name="Обычный 167" xfId="3368"/>
    <cellStyle name="Обычный 168" xfId="3369"/>
    <cellStyle name="Обычный 169" xfId="3370"/>
    <cellStyle name="Обычный 17" xfId="3371"/>
    <cellStyle name="Обычный 170" xfId="3372"/>
    <cellStyle name="Обычный 171" xfId="3373"/>
    <cellStyle name="Обычный 172" xfId="3374"/>
    <cellStyle name="Обычный 173" xfId="3375"/>
    <cellStyle name="Обычный 174" xfId="3376"/>
    <cellStyle name="Обычный 175" xfId="3377"/>
    <cellStyle name="Обычный 176" xfId="3378"/>
    <cellStyle name="Обычный 177" xfId="3379"/>
    <cellStyle name="Обычный 178" xfId="3380"/>
    <cellStyle name="Обычный 179" xfId="3381"/>
    <cellStyle name="Обычный 18" xfId="3382"/>
    <cellStyle name="Обычный 180" xfId="3383"/>
    <cellStyle name="Обычный 181" xfId="3384"/>
    <cellStyle name="Обычный 182" xfId="3385"/>
    <cellStyle name="Обычный 183" xfId="3386"/>
    <cellStyle name="Обычный 184" xfId="3387"/>
    <cellStyle name="Обычный 185" xfId="3388"/>
    <cellStyle name="Обычный 186" xfId="3389"/>
    <cellStyle name="Обычный 187" xfId="3390"/>
    <cellStyle name="Обычный 188" xfId="3391"/>
    <cellStyle name="Обычный 189" xfId="3392"/>
    <cellStyle name="Обычный 19" xfId="3393"/>
    <cellStyle name="Обычный 190" xfId="3394"/>
    <cellStyle name="Обычный 191" xfId="3395"/>
    <cellStyle name="Обычный 192" xfId="3396"/>
    <cellStyle name="Обычный 193" xfId="3397"/>
    <cellStyle name="Обычный 194" xfId="3398"/>
    <cellStyle name="Обычный 195" xfId="3399"/>
    <cellStyle name="Обычный 196" xfId="3400"/>
    <cellStyle name="Обычный 197" xfId="3401"/>
    <cellStyle name="Обычный 198" xfId="3402"/>
    <cellStyle name="Обычный 199" xfId="3403"/>
    <cellStyle name="Обычный 2" xfId="3404"/>
    <cellStyle name="Обычный 2 10" xfId="3405"/>
    <cellStyle name="Обычный 2 11" xfId="3406"/>
    <cellStyle name="Обычный 2 12" xfId="3407"/>
    <cellStyle name="Обычный 2 13" xfId="3408"/>
    <cellStyle name="Обычный 2 14" xfId="3409"/>
    <cellStyle name="Обычный 2 15" xfId="3410"/>
    <cellStyle name="Обычный 2 16" xfId="3411"/>
    <cellStyle name="Обычный 2 17" xfId="3412"/>
    <cellStyle name="Обычный 2 18" xfId="3413"/>
    <cellStyle name="Обычный 2 19" xfId="3414"/>
    <cellStyle name="Обычный 2 2" xfId="3415"/>
    <cellStyle name="Обычный 2 20" xfId="3416"/>
    <cellStyle name="Обычный 2 3" xfId="3417"/>
    <cellStyle name="Обычный 2 4" xfId="3418"/>
    <cellStyle name="Обычный 2 5" xfId="3419"/>
    <cellStyle name="Обычный 2 6" xfId="3420"/>
    <cellStyle name="Обычный 2 7" xfId="3421"/>
    <cellStyle name="Обычный 2 8" xfId="3422"/>
    <cellStyle name="Обычный 2 9" xfId="3423"/>
    <cellStyle name="Обычный 2_бокиманда_ПФ_ТУМАН" xfId="3424"/>
    <cellStyle name="Обычный 20" xfId="3425"/>
    <cellStyle name="Обычный 200" xfId="3426"/>
    <cellStyle name="Обычный 201" xfId="3427"/>
    <cellStyle name="Обычный 202" xfId="3428"/>
    <cellStyle name="Обычный 203" xfId="3429"/>
    <cellStyle name="Обычный 204" xfId="3430"/>
    <cellStyle name="Обычный 205" xfId="3431"/>
    <cellStyle name="Обычный 206" xfId="3432"/>
    <cellStyle name="Обычный 207" xfId="3433"/>
    <cellStyle name="Обычный 208" xfId="3434"/>
    <cellStyle name="Обычный 209" xfId="3435"/>
    <cellStyle name="Обычный 21" xfId="3436"/>
    <cellStyle name="Обычный 210" xfId="3437"/>
    <cellStyle name="Обычный 211" xfId="3438"/>
    <cellStyle name="Обычный 212" xfId="3439"/>
    <cellStyle name="Обычный 213" xfId="3440"/>
    <cellStyle name="Обычный 214" xfId="3441"/>
    <cellStyle name="Обычный 215" xfId="3442"/>
    <cellStyle name="Обычный 216" xfId="3443"/>
    <cellStyle name="Обычный 217" xfId="3444"/>
    <cellStyle name="Обычный 217 2" xfId="3445"/>
    <cellStyle name="Обычный 217 3" xfId="3446"/>
    <cellStyle name="Обычный 217 4" xfId="3447"/>
    <cellStyle name="Обычный 218" xfId="3448"/>
    <cellStyle name="Обычный 219" xfId="3449"/>
    <cellStyle name="Обычный 22" xfId="3450"/>
    <cellStyle name="Обычный 220" xfId="3451"/>
    <cellStyle name="Обычный 221" xfId="3452"/>
    <cellStyle name="Обычный 222" xfId="3453"/>
    <cellStyle name="Обычный 223" xfId="3454"/>
    <cellStyle name="Обычный 224" xfId="3455"/>
    <cellStyle name="Обычный 225" xfId="3456"/>
    <cellStyle name="Обычный 226" xfId="3457"/>
    <cellStyle name="Обычный 227" xfId="3458"/>
    <cellStyle name="Обычный 228" xfId="3459"/>
    <cellStyle name="Обычный 23" xfId="3460"/>
    <cellStyle name="Обычный 24" xfId="3461"/>
    <cellStyle name="Обычный 25" xfId="3462"/>
    <cellStyle name="Обычный 26" xfId="3463"/>
    <cellStyle name="Обычный 27" xfId="3464"/>
    <cellStyle name="Обычный 28" xfId="3465"/>
    <cellStyle name="Обычный 29" xfId="3466"/>
    <cellStyle name="Обычный 3" xfId="3467"/>
    <cellStyle name="Обычный 3 2" xfId="3468"/>
    <cellStyle name="Обычный 30" xfId="3469"/>
    <cellStyle name="Обычный 31" xfId="3470"/>
    <cellStyle name="Обычный 32" xfId="3471"/>
    <cellStyle name="Обычный 33" xfId="3472"/>
    <cellStyle name="Обычный 34" xfId="3473"/>
    <cellStyle name="Обычный 35" xfId="3474"/>
    <cellStyle name="Обычный 36" xfId="3475"/>
    <cellStyle name="Обычный 37" xfId="3476"/>
    <cellStyle name="Обычный 38" xfId="3477"/>
    <cellStyle name="Обычный 39" xfId="3478"/>
    <cellStyle name="Обычный 4" xfId="3479"/>
    <cellStyle name="Обычный 40" xfId="3480"/>
    <cellStyle name="Обычный 41" xfId="3481"/>
    <cellStyle name="Обычный 42" xfId="3482"/>
    <cellStyle name="Обычный 43" xfId="3483"/>
    <cellStyle name="Обычный 44" xfId="3484"/>
    <cellStyle name="Обычный 45" xfId="3485"/>
    <cellStyle name="Обычный 46" xfId="3486"/>
    <cellStyle name="Обычный 47" xfId="3487"/>
    <cellStyle name="Обычный 48" xfId="3488"/>
    <cellStyle name="Обычный 49" xfId="3489"/>
    <cellStyle name="Обычный 5" xfId="3490"/>
    <cellStyle name="Обычный 5 2" xfId="3491"/>
    <cellStyle name="Обычный 50" xfId="3492"/>
    <cellStyle name="Обычный 51" xfId="3493"/>
    <cellStyle name="Обычный 52" xfId="3494"/>
    <cellStyle name="Обычный 53" xfId="3495"/>
    <cellStyle name="Обычный 54" xfId="3496"/>
    <cellStyle name="Обычный 55" xfId="3497"/>
    <cellStyle name="Обычный 56" xfId="3498"/>
    <cellStyle name="Обычный 57" xfId="3499"/>
    <cellStyle name="Обычный 58" xfId="3500"/>
    <cellStyle name="Обычный 59" xfId="3501"/>
    <cellStyle name="Обычный 6" xfId="3502"/>
    <cellStyle name="Обычный 60" xfId="3503"/>
    <cellStyle name="Обычный 61" xfId="3504"/>
    <cellStyle name="Обычный 62" xfId="3505"/>
    <cellStyle name="Обычный 63" xfId="3506"/>
    <cellStyle name="Обычный 64" xfId="3507"/>
    <cellStyle name="Обычный 65" xfId="3508"/>
    <cellStyle name="Обычный 66" xfId="3509"/>
    <cellStyle name="Обычный 67" xfId="3510"/>
    <cellStyle name="Обычный 68" xfId="3511"/>
    <cellStyle name="Обычный 69" xfId="3512"/>
    <cellStyle name="Обычный 7" xfId="3513"/>
    <cellStyle name="Обычный 70" xfId="3514"/>
    <cellStyle name="Обычный 71" xfId="3515"/>
    <cellStyle name="Обычный 72" xfId="3516"/>
    <cellStyle name="Обычный 73" xfId="3517"/>
    <cellStyle name="Обычный 74" xfId="3518"/>
    <cellStyle name="Обычный 75" xfId="3519"/>
    <cellStyle name="Обычный 76" xfId="3520"/>
    <cellStyle name="Обычный 77" xfId="3521"/>
    <cellStyle name="Обычный 78" xfId="3522"/>
    <cellStyle name="Обычный 79" xfId="3523"/>
    <cellStyle name="Обычный 8" xfId="3524"/>
    <cellStyle name="Обычный 80" xfId="3525"/>
    <cellStyle name="Обычный 81" xfId="3526"/>
    <cellStyle name="Обычный 82" xfId="3527"/>
    <cellStyle name="Обычный 83" xfId="3528"/>
    <cellStyle name="Обычный 84" xfId="3529"/>
    <cellStyle name="Обычный 85" xfId="3530"/>
    <cellStyle name="Обычный 86" xfId="3531"/>
    <cellStyle name="Обычный 87" xfId="3532"/>
    <cellStyle name="Обычный 88" xfId="3533"/>
    <cellStyle name="Обычный 89" xfId="3534"/>
    <cellStyle name="Обычный 9" xfId="3535"/>
    <cellStyle name="Обычный 90" xfId="3536"/>
    <cellStyle name="Обычный 91" xfId="3537"/>
    <cellStyle name="Обычный 92" xfId="3538"/>
    <cellStyle name="Обычный 93" xfId="3539"/>
    <cellStyle name="Обычный 94" xfId="3540"/>
    <cellStyle name="Обычный 95" xfId="3541"/>
    <cellStyle name="Обычный 96" xfId="3542"/>
    <cellStyle name="Обычный 97" xfId="3543"/>
    <cellStyle name="Обычный 98" xfId="3544"/>
    <cellStyle name="Обычный 99" xfId="3545"/>
    <cellStyle name="Обычный_ВыходУточПрогноз2001 (new)" xfId="3546"/>
    <cellStyle name="Плохой 2" xfId="3547"/>
    <cellStyle name="Плохой 3" xfId="3548"/>
    <cellStyle name="Пояснение 2" xfId="3549"/>
    <cellStyle name="Пояснение 3" xfId="3550"/>
    <cellStyle name="Примечание 2" xfId="3551"/>
    <cellStyle name="Примечание 3" xfId="3552"/>
    <cellStyle name="Процентный" xfId="3553" builtinId="5"/>
    <cellStyle name="Процентный 10" xfId="3554"/>
    <cellStyle name="Процентный 11" xfId="3555"/>
    <cellStyle name="Процентный 12" xfId="3556"/>
    <cellStyle name="Процентный 13" xfId="3557"/>
    <cellStyle name="Процентный 14" xfId="3558"/>
    <cellStyle name="Процентный 15" xfId="3559"/>
    <cellStyle name="Процентный 16" xfId="3560"/>
    <cellStyle name="Процентный 17" xfId="3561"/>
    <cellStyle name="Процентный 18" xfId="3562"/>
    <cellStyle name="Процентный 19" xfId="3563"/>
    <cellStyle name="Процентный 2" xfId="3564"/>
    <cellStyle name="Процентный 2 10" xfId="3565"/>
    <cellStyle name="Процентный 2 11" xfId="3566"/>
    <cellStyle name="Процентный 2 12" xfId="3567"/>
    <cellStyle name="Процентный 2 13" xfId="3568"/>
    <cellStyle name="Процентный 2 14" xfId="3569"/>
    <cellStyle name="Процентный 2 15" xfId="3570"/>
    <cellStyle name="Процентный 2 16" xfId="3571"/>
    <cellStyle name="Процентный 2 17" xfId="3572"/>
    <cellStyle name="Процентный 2 18" xfId="3573"/>
    <cellStyle name="Процентный 2 19" xfId="3574"/>
    <cellStyle name="Процентный 2 2" xfId="3575"/>
    <cellStyle name="Процентный 2 20" xfId="3576"/>
    <cellStyle name="Процентный 2 21" xfId="3577"/>
    <cellStyle name="Процентный 2 3" xfId="3578"/>
    <cellStyle name="Процентный 2 4" xfId="3579"/>
    <cellStyle name="Процентный 2 5" xfId="3580"/>
    <cellStyle name="Процентный 2 6" xfId="3581"/>
    <cellStyle name="Процентный 2 7" xfId="3582"/>
    <cellStyle name="Процентный 2 8" xfId="3583"/>
    <cellStyle name="Процентный 2 9" xfId="3584"/>
    <cellStyle name="Процентный 20" xfId="3585"/>
    <cellStyle name="Процентный 21" xfId="3586"/>
    <cellStyle name="Процентный 3" xfId="3587"/>
    <cellStyle name="Процентный 4" xfId="3588"/>
    <cellStyle name="Процентный 5" xfId="3589"/>
    <cellStyle name="Процентный 9" xfId="3590"/>
    <cellStyle name="Связанная ячейка 2" xfId="3591"/>
    <cellStyle name="Связанная ячейка 3" xfId="3592"/>
    <cellStyle name="Стиль 1" xfId="3593"/>
    <cellStyle name="Стиль 1 2" xfId="3594"/>
    <cellStyle name="Стиль 1_Октябрь" xfId="3595"/>
    <cellStyle name="Текст предупреждения 2" xfId="3596"/>
    <cellStyle name="Текст предупреждения 3" xfId="3597"/>
    <cellStyle name="Тысячи [0]_  осн" xfId="3598"/>
    <cellStyle name="Тысячи_  осн" xfId="3599"/>
    <cellStyle name="Финансовый [0] 2" xfId="3600"/>
    <cellStyle name="Финансовый [0] 2 10" xfId="3601"/>
    <cellStyle name="Финансовый [0] 2 11" xfId="3602"/>
    <cellStyle name="Финансовый [0] 2 12" xfId="3603"/>
    <cellStyle name="Финансовый [0] 2 13" xfId="3604"/>
    <cellStyle name="Финансовый [0] 2 14" xfId="3605"/>
    <cellStyle name="Финансовый [0] 2 15" xfId="3606"/>
    <cellStyle name="Финансовый [0] 2 16" xfId="3607"/>
    <cellStyle name="Финансовый [0] 2 17" xfId="3608"/>
    <cellStyle name="Финансовый [0] 2 18" xfId="3609"/>
    <cellStyle name="Финансовый [0] 2 19" xfId="3610"/>
    <cellStyle name="Финансовый [0] 2 2" xfId="3611"/>
    <cellStyle name="Финансовый [0] 2 20" xfId="3612"/>
    <cellStyle name="Финансовый [0] 2 3" xfId="3613"/>
    <cellStyle name="Финансовый [0] 2 4" xfId="3614"/>
    <cellStyle name="Финансовый [0] 2 5" xfId="3615"/>
    <cellStyle name="Финансовый [0] 2 6" xfId="3616"/>
    <cellStyle name="Финансовый [0] 2 7" xfId="3617"/>
    <cellStyle name="Финансовый [0] 2 8" xfId="3618"/>
    <cellStyle name="Финансовый [0] 2 9" xfId="3619"/>
    <cellStyle name="Финансовый 10" xfId="3620"/>
    <cellStyle name="Финансовый 10 2" xfId="3621"/>
    <cellStyle name="Финансовый 11" xfId="3622"/>
    <cellStyle name="Финансовый 12" xfId="3623"/>
    <cellStyle name="Финансовый 13" xfId="3624"/>
    <cellStyle name="Финансовый 14" xfId="3625"/>
    <cellStyle name="Финансовый 15" xfId="3626"/>
    <cellStyle name="Финансовый 16" xfId="3627"/>
    <cellStyle name="Финансовый 17" xfId="3628"/>
    <cellStyle name="Финансовый 2" xfId="3629"/>
    <cellStyle name="Финансовый 2 10" xfId="3630"/>
    <cellStyle name="Финансовый 2 11" xfId="3631"/>
    <cellStyle name="Финансовый 2 12" xfId="3632"/>
    <cellStyle name="Финансовый 2 13" xfId="3633"/>
    <cellStyle name="Финансовый 2 14" xfId="3634"/>
    <cellStyle name="Финансовый 2 15" xfId="3635"/>
    <cellStyle name="Финансовый 2 16" xfId="3636"/>
    <cellStyle name="Финансовый 2 17" xfId="3637"/>
    <cellStyle name="Финансовый 2 18" xfId="3638"/>
    <cellStyle name="Финансовый 2 19" xfId="3639"/>
    <cellStyle name="Финансовый 2 2" xfId="3640"/>
    <cellStyle name="Финансовый 2 2 10" xfId="3641"/>
    <cellStyle name="Финансовый 2 2 11" xfId="3642"/>
    <cellStyle name="Финансовый 2 2 2" xfId="3643"/>
    <cellStyle name="Финансовый 2 2 3" xfId="3644"/>
    <cellStyle name="Финансовый 2 2 4" xfId="3645"/>
    <cellStyle name="Финансовый 2 2 5" xfId="3646"/>
    <cellStyle name="Финансовый 2 2 6" xfId="3647"/>
    <cellStyle name="Финансовый 2 2 7" xfId="3648"/>
    <cellStyle name="Финансовый 2 2 8" xfId="3649"/>
    <cellStyle name="Финансовый 2 2 9" xfId="3650"/>
    <cellStyle name="Финансовый 2 20" xfId="3651"/>
    <cellStyle name="Финансовый 2 21" xfId="3652"/>
    <cellStyle name="Финансовый 2 3" xfId="3653"/>
    <cellStyle name="Финансовый 2 4" xfId="3654"/>
    <cellStyle name="Финансовый 2 5" xfId="3655"/>
    <cellStyle name="Финансовый 2 6" xfId="3656"/>
    <cellStyle name="Финансовый 2 7" xfId="3657"/>
    <cellStyle name="Финансовый 2 8" xfId="3658"/>
    <cellStyle name="Финансовый 2 9" xfId="3659"/>
    <cellStyle name="Финансовый 2_Мактаб" xfId="3660"/>
    <cellStyle name="Финансовый 3" xfId="3661"/>
    <cellStyle name="Финансовый 3 2" xfId="3662"/>
    <cellStyle name="Финансовый 4" xfId="3663"/>
    <cellStyle name="Финансовый 4 2" xfId="3664"/>
    <cellStyle name="Финансовый 5" xfId="3665"/>
    <cellStyle name="Финансовый 5 2" xfId="3666"/>
    <cellStyle name="Финансовый 6" xfId="3667"/>
    <cellStyle name="Финансовый 6 2" xfId="3668"/>
    <cellStyle name="Финансовый 7" xfId="3669"/>
    <cellStyle name="Финансовый 7 2" xfId="3670"/>
    <cellStyle name="Финансовый 8" xfId="3671"/>
    <cellStyle name="Финансовый 8 2" xfId="3672"/>
    <cellStyle name="Финансовый 9" xfId="3673"/>
    <cellStyle name="Финансовый 9 2" xfId="3674"/>
    <cellStyle name="Хороший 2" xfId="3675"/>
    <cellStyle name="Хороший 3" xfId="36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2D050"/>
  </sheetPr>
  <dimension ref="A1:AW72"/>
  <sheetViews>
    <sheetView view="pageBreakPreview" zoomScale="55" zoomScaleNormal="85" zoomScaleSheetLayoutView="55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X27" sqref="X27"/>
    </sheetView>
  </sheetViews>
  <sheetFormatPr defaultRowHeight="15.75"/>
  <cols>
    <col min="1" max="1" width="75.140625" style="1" customWidth="1"/>
    <col min="2" max="3" width="18.85546875" style="1" customWidth="1"/>
    <col min="4" max="4" width="17.5703125" style="1" customWidth="1"/>
    <col min="5" max="5" width="15.42578125" style="1" customWidth="1"/>
    <col min="6" max="6" width="13" style="1" customWidth="1"/>
    <col min="7" max="7" width="16" style="1" customWidth="1"/>
    <col min="8" max="8" width="15.140625" style="1" customWidth="1"/>
    <col min="9" max="9" width="18.7109375" style="1" customWidth="1"/>
    <col min="10" max="10" width="10.85546875" style="1" customWidth="1"/>
    <col min="11" max="11" width="18.85546875" style="1" customWidth="1"/>
    <col min="12" max="12" width="14.42578125" style="1" customWidth="1"/>
    <col min="13" max="13" width="15.28515625" style="1" customWidth="1"/>
    <col min="14" max="14" width="9.85546875" style="1" customWidth="1"/>
    <col min="15" max="15" width="16" style="1" customWidth="1"/>
    <col min="16" max="16" width="13.5703125" style="1" customWidth="1"/>
    <col min="17" max="17" width="14.5703125" style="1" customWidth="1"/>
    <col min="18" max="18" width="15.42578125" style="1" customWidth="1"/>
    <col min="19" max="19" width="19.7109375" style="1" customWidth="1"/>
    <col min="20" max="20" width="14" style="1" customWidth="1"/>
    <col min="21" max="21" width="15" style="1" customWidth="1"/>
    <col min="22" max="22" width="14.140625" style="1" customWidth="1"/>
    <col min="23" max="23" width="16.7109375" style="1" customWidth="1"/>
    <col min="24" max="24" width="14.140625" style="1" customWidth="1"/>
    <col min="25" max="25" width="14" style="1" customWidth="1"/>
    <col min="26" max="26" width="16.85546875" style="1" customWidth="1"/>
    <col min="27" max="27" width="16.85546875" style="51" customWidth="1"/>
    <col min="28" max="28" width="17.7109375" style="51" customWidth="1"/>
    <col min="29" max="29" width="17.85546875" style="1" customWidth="1"/>
    <col min="30" max="31" width="21.28515625" style="1" hidden="1" customWidth="1"/>
    <col min="32" max="32" width="9.28515625" style="1" bestFit="1" customWidth="1"/>
    <col min="33" max="33" width="15" style="1" customWidth="1"/>
    <col min="34" max="35" width="13.42578125" style="1" customWidth="1"/>
    <col min="36" max="16384" width="9.140625" style="1"/>
  </cols>
  <sheetData>
    <row r="1" spans="1:49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50"/>
      <c r="AB1" s="50"/>
      <c r="AC1" s="5"/>
    </row>
    <row r="2" spans="1:49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B2" s="50"/>
      <c r="AC2" s="5"/>
    </row>
    <row r="3" spans="1:49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50"/>
      <c r="AB3" s="52"/>
      <c r="AC3" s="6"/>
    </row>
    <row r="4" spans="1:49" ht="24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60"/>
      <c r="V4" s="27"/>
      <c r="W4" s="27"/>
      <c r="X4" s="27"/>
      <c r="Y4" s="27"/>
      <c r="Z4" s="27" t="s">
        <v>12</v>
      </c>
      <c r="AA4" s="53"/>
      <c r="AB4" s="53"/>
      <c r="AC4" s="2"/>
    </row>
    <row r="5" spans="1:49" s="3" customFormat="1" ht="17.2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 s="179" t="s">
        <v>22</v>
      </c>
      <c r="U5" s="180" t="s">
        <v>0</v>
      </c>
      <c r="V5" s="181"/>
      <c r="W5" s="177" t="s">
        <v>21</v>
      </c>
      <c r="X5" s="179" t="s">
        <v>22</v>
      </c>
      <c r="Y5" s="180" t="s">
        <v>0</v>
      </c>
      <c r="Z5" s="194"/>
      <c r="AA5" s="183">
        <v>2018</v>
      </c>
      <c r="AB5" s="185" t="s">
        <v>56</v>
      </c>
      <c r="AC5" s="186" t="s">
        <v>23</v>
      </c>
      <c r="AD5" s="189" t="s">
        <v>39</v>
      </c>
      <c r="AE5" s="191" t="s">
        <v>41</v>
      </c>
    </row>
    <row r="6" spans="1:49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78"/>
      <c r="T6" s="174"/>
      <c r="U6" s="190" t="s">
        <v>1</v>
      </c>
      <c r="V6" s="182" t="s">
        <v>2</v>
      </c>
      <c r="W6" s="178"/>
      <c r="X6" s="174"/>
      <c r="Y6" s="190" t="s">
        <v>1</v>
      </c>
      <c r="Z6" s="195" t="s">
        <v>2</v>
      </c>
      <c r="AA6" s="184"/>
      <c r="AB6" s="185"/>
      <c r="AC6" s="187"/>
      <c r="AD6" s="189"/>
      <c r="AE6" s="192"/>
    </row>
    <row r="7" spans="1:49" s="3" customFormat="1" ht="46.5" customHeight="1">
      <c r="A7" s="174"/>
      <c r="B7" s="176"/>
      <c r="C7" s="178"/>
      <c r="D7" s="174"/>
      <c r="E7" s="190"/>
      <c r="F7" s="182"/>
      <c r="G7" s="178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78"/>
      <c r="T7" s="174"/>
      <c r="U7" s="190"/>
      <c r="V7" s="182"/>
      <c r="W7" s="178"/>
      <c r="X7" s="174"/>
      <c r="Y7" s="190"/>
      <c r="Z7" s="195"/>
      <c r="AA7" s="184"/>
      <c r="AB7" s="185"/>
      <c r="AC7" s="187"/>
      <c r="AD7" s="189"/>
      <c r="AE7" s="192"/>
      <c r="AH7" s="196" t="s">
        <v>43</v>
      </c>
      <c r="AI7" s="196"/>
      <c r="AJ7" s="196" t="s">
        <v>46</v>
      </c>
      <c r="AK7" s="196"/>
      <c r="AL7" s="196" t="s">
        <v>47</v>
      </c>
      <c r="AM7" s="196"/>
      <c r="AN7" s="196" t="s">
        <v>50</v>
      </c>
      <c r="AO7" s="196"/>
      <c r="AP7" s="196" t="s">
        <v>52</v>
      </c>
      <c r="AQ7" s="196"/>
      <c r="AR7" s="196" t="s">
        <v>54</v>
      </c>
      <c r="AS7" s="196"/>
      <c r="AT7" s="196" t="s">
        <v>55</v>
      </c>
      <c r="AU7" s="196"/>
      <c r="AV7" s="196" t="s">
        <v>55</v>
      </c>
      <c r="AW7" s="196"/>
    </row>
    <row r="8" spans="1:49" ht="23.25">
      <c r="A8" s="28" t="s">
        <v>3</v>
      </c>
      <c r="B8" s="29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197" t="s">
        <v>60</v>
      </c>
      <c r="L8" s="198"/>
      <c r="M8" s="198"/>
      <c r="N8" s="199"/>
      <c r="O8" s="197" t="s">
        <v>61</v>
      </c>
      <c r="P8" s="198"/>
      <c r="Q8" s="198"/>
      <c r="R8" s="199"/>
      <c r="S8" s="197" t="s">
        <v>64</v>
      </c>
      <c r="T8" s="198"/>
      <c r="U8" s="198"/>
      <c r="V8" s="199"/>
      <c r="W8" s="197" t="s">
        <v>65</v>
      </c>
      <c r="X8" s="198"/>
      <c r="Y8" s="198"/>
      <c r="Z8" s="200"/>
      <c r="AA8" s="61"/>
      <c r="AB8" s="54"/>
      <c r="AC8" s="188"/>
      <c r="AD8" s="189"/>
      <c r="AE8" s="193"/>
      <c r="AH8" s="2" t="s">
        <v>44</v>
      </c>
      <c r="AI8" s="2" t="s">
        <v>45</v>
      </c>
      <c r="AJ8" s="2" t="s">
        <v>44</v>
      </c>
      <c r="AK8" s="2" t="s">
        <v>45</v>
      </c>
      <c r="AL8" s="2" t="s">
        <v>44</v>
      </c>
      <c r="AM8" s="2" t="s">
        <v>45</v>
      </c>
      <c r="AN8" s="2" t="s">
        <v>44</v>
      </c>
      <c r="AO8" s="2" t="s">
        <v>45</v>
      </c>
      <c r="AP8" s="2" t="s">
        <v>44</v>
      </c>
      <c r="AQ8" s="2" t="s">
        <v>45</v>
      </c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</row>
    <row r="9" spans="1:49" ht="35.25" customHeight="1">
      <c r="A9" s="30" t="s">
        <v>20</v>
      </c>
      <c r="B9" s="31">
        <v>3111100</v>
      </c>
      <c r="C9" s="32">
        <v>13547.831</v>
      </c>
      <c r="D9" s="33" t="e">
        <f t="shared" ref="D9:D27" si="0">+T9+AH9+AJ9+AL9+AN9+AP9+AR9+AT9+AV9</f>
        <v>#REF!</v>
      </c>
      <c r="E9" s="33" t="e">
        <f t="shared" ref="E9:E27" si="1">+D9-C9</f>
        <v>#REF!</v>
      </c>
      <c r="F9" s="34" t="e">
        <f t="shared" ref="F9:F24" si="2">D9/C9*100</f>
        <v>#REF!</v>
      </c>
      <c r="G9" s="35">
        <f>+C9*AC9/100</f>
        <v>7044.8721200000009</v>
      </c>
      <c r="H9" s="33">
        <f t="shared" ref="H9:H27" si="3">+X9+AI9+AK9+AM9+AO9+AQ9+AS9+AU9+AW9</f>
        <v>4495.5256130552007</v>
      </c>
      <c r="I9" s="33">
        <f>+H9-G9</f>
        <v>-2549.3465069448002</v>
      </c>
      <c r="J9" s="34">
        <f>H9/G9*100</f>
        <v>63.812735511446014</v>
      </c>
      <c r="K9" s="63">
        <v>3700</v>
      </c>
      <c r="L9" s="33" t="e">
        <f t="shared" ref="L9:L27" si="4">+T9+AT9</f>
        <v>#REF!</v>
      </c>
      <c r="M9" s="33" t="e">
        <f t="shared" ref="M9:M28" si="5">+L9-K9</f>
        <v>#REF!</v>
      </c>
      <c r="N9" s="34" t="e">
        <f t="shared" ref="N9:N26" si="6">L9/K9*100</f>
        <v>#REF!</v>
      </c>
      <c r="O9" s="35">
        <f t="shared" ref="O9:O27" si="7">+K9*AC9/100</f>
        <v>1924</v>
      </c>
      <c r="P9" s="33">
        <f t="shared" ref="P9:P27" si="8">+X9+AU9</f>
        <v>971.49826256440019</v>
      </c>
      <c r="Q9" s="33">
        <f>+P9-O9</f>
        <v>-952.50173743559981</v>
      </c>
      <c r="R9" s="34">
        <f>P9/O9*100</f>
        <v>50.493672690457394</v>
      </c>
      <c r="S9" s="33">
        <v>1184</v>
      </c>
      <c r="T9" s="45" t="e">
        <f>+#REF!+#REF!+#REF!+#REF!+#REF!+#REF!</f>
        <v>#REF!</v>
      </c>
      <c r="U9" s="33" t="e">
        <f t="shared" ref="U9:U28" si="9">+T9-S9</f>
        <v>#REF!</v>
      </c>
      <c r="V9" s="36" t="e">
        <f t="shared" ref="V9:V27" si="10">T9/S9</f>
        <v>#REF!</v>
      </c>
      <c r="W9" s="35">
        <f>+S9*AC9/100</f>
        <v>615.67999999999995</v>
      </c>
      <c r="X9" s="39">
        <v>406.57600000000002</v>
      </c>
      <c r="Y9" s="33">
        <f>+X9-W9</f>
        <v>-209.10399999999993</v>
      </c>
      <c r="Z9" s="62">
        <f>X9/W9</f>
        <v>0.66036902286902299</v>
      </c>
      <c r="AA9" s="55"/>
      <c r="AB9" s="56" t="e">
        <f t="shared" ref="AB9:AB19" si="11">+T9*100/AA9</f>
        <v>#REF!</v>
      </c>
      <c r="AC9" s="25">
        <v>52</v>
      </c>
      <c r="AD9" s="10" t="s">
        <v>31</v>
      </c>
      <c r="AE9" s="16"/>
      <c r="AF9" s="24" t="e">
        <f t="shared" ref="AF9:AF19" si="12">+T9-AR9</f>
        <v>#REF!</v>
      </c>
      <c r="AG9" s="24">
        <f t="shared" ref="AG9:AG27" si="13">+C9+S9</f>
        <v>14731.831</v>
      </c>
      <c r="AH9" s="21">
        <v>588.93418327999996</v>
      </c>
      <c r="AI9" s="21">
        <v>309.74577530559998</v>
      </c>
      <c r="AJ9" s="21">
        <v>876.02830861000007</v>
      </c>
      <c r="AK9" s="21">
        <v>455.53472047720004</v>
      </c>
      <c r="AL9" s="23">
        <v>1342.1737273399999</v>
      </c>
      <c r="AM9" s="23">
        <v>697.93033821680001</v>
      </c>
      <c r="AN9" s="1">
        <v>1144.8941202699996</v>
      </c>
      <c r="AO9" s="1">
        <v>595.34494254039976</v>
      </c>
      <c r="AP9" s="1">
        <v>1454.8152275000002</v>
      </c>
      <c r="AQ9" s="1">
        <v>756.50391830000012</v>
      </c>
      <c r="AR9" s="23">
        <v>1363.3993377899999</v>
      </c>
      <c r="AS9" s="1">
        <v>708.9676556508</v>
      </c>
      <c r="AT9" s="1">
        <v>1086.3889664700002</v>
      </c>
      <c r="AU9" s="1">
        <v>564.92226256440017</v>
      </c>
    </row>
    <row r="10" spans="1:49" ht="81" customHeight="1">
      <c r="A10" s="38" t="s">
        <v>19</v>
      </c>
      <c r="B10" s="31">
        <v>3111401</v>
      </c>
      <c r="C10" s="32">
        <v>591.79399999999998</v>
      </c>
      <c r="D10" s="33">
        <f t="shared" si="0"/>
        <v>408.69610935999998</v>
      </c>
      <c r="E10" s="33">
        <f t="shared" si="1"/>
        <v>-183.09789064</v>
      </c>
      <c r="F10" s="34">
        <f t="shared" si="2"/>
        <v>69.060536159541996</v>
      </c>
      <c r="G10" s="35">
        <f>+C10*AC10/100</f>
        <v>591.79399999999998</v>
      </c>
      <c r="H10" s="33">
        <f t="shared" si="3"/>
        <v>408.69610936000004</v>
      </c>
      <c r="I10" s="33">
        <f>+H10-G10</f>
        <v>-183.09789063999995</v>
      </c>
      <c r="J10" s="34">
        <f>H10/G10*100</f>
        <v>69.060536159542011</v>
      </c>
      <c r="K10" s="63">
        <v>143.96199999999999</v>
      </c>
      <c r="L10" s="33">
        <f t="shared" si="4"/>
        <v>107.13375618000001</v>
      </c>
      <c r="M10" s="33">
        <f t="shared" si="5"/>
        <v>-36.828243819999983</v>
      </c>
      <c r="N10" s="34">
        <f t="shared" si="6"/>
        <v>74.418079896083697</v>
      </c>
      <c r="O10" s="35">
        <f t="shared" si="7"/>
        <v>143.96199999999999</v>
      </c>
      <c r="P10" s="33">
        <f t="shared" si="8"/>
        <v>107.13375618000001</v>
      </c>
      <c r="Q10" s="33">
        <f>+P10-O10</f>
        <v>-36.828243819999983</v>
      </c>
      <c r="R10" s="34">
        <f>P10/O10*100</f>
        <v>74.418079896083697</v>
      </c>
      <c r="S10" s="33">
        <v>46.067839999999997</v>
      </c>
      <c r="T10" s="39">
        <v>56.521999999999998</v>
      </c>
      <c r="U10" s="33">
        <f t="shared" si="9"/>
        <v>10.454160000000002</v>
      </c>
      <c r="V10" s="36">
        <f t="shared" si="10"/>
        <v>1.2269296758866923</v>
      </c>
      <c r="W10" s="35">
        <f>+S10*AC10/100</f>
        <v>46.067839999999997</v>
      </c>
      <c r="X10" s="39">
        <v>56.521999999999998</v>
      </c>
      <c r="Y10" s="33">
        <f>+X10-W10</f>
        <v>10.454160000000002</v>
      </c>
      <c r="Z10" s="37">
        <f>X10/W10</f>
        <v>1.2269296758866923</v>
      </c>
      <c r="AA10" s="55"/>
      <c r="AB10" s="56" t="e">
        <f t="shared" si="11"/>
        <v>#DIV/0!</v>
      </c>
      <c r="AC10" s="25">
        <v>100</v>
      </c>
      <c r="AD10" s="11" t="s">
        <v>35</v>
      </c>
      <c r="AE10" s="16"/>
      <c r="AF10" s="24">
        <f t="shared" si="12"/>
        <v>0.9242024599999823</v>
      </c>
      <c r="AG10" s="24">
        <f t="shared" si="13"/>
        <v>637.86184000000003</v>
      </c>
      <c r="AH10" s="21">
        <v>41.410404850000006</v>
      </c>
      <c r="AI10" s="21">
        <v>41.410404850000006</v>
      </c>
      <c r="AJ10" s="21">
        <v>52.200149980000006</v>
      </c>
      <c r="AK10" s="21">
        <v>52.200149980000006</v>
      </c>
      <c r="AL10" s="23">
        <v>50.590837739999998</v>
      </c>
      <c r="AM10" s="23">
        <v>50.590837739999998</v>
      </c>
      <c r="AN10" s="1">
        <v>52.741197249999978</v>
      </c>
      <c r="AO10" s="1">
        <v>52.741197249999978</v>
      </c>
      <c r="AP10" s="1">
        <v>49.02196582000002</v>
      </c>
      <c r="AQ10" s="1">
        <v>49.02196582000002</v>
      </c>
      <c r="AR10" s="23">
        <v>55.597797540000016</v>
      </c>
      <c r="AS10" s="1">
        <v>55.597797540000016</v>
      </c>
      <c r="AT10" s="1">
        <v>50.611756180000008</v>
      </c>
      <c r="AU10" s="1">
        <v>50.611756180000015</v>
      </c>
    </row>
    <row r="11" spans="1:49" ht="35.25" customHeight="1">
      <c r="A11" s="38" t="s">
        <v>18</v>
      </c>
      <c r="B11" s="31">
        <v>3112101</v>
      </c>
      <c r="C11" s="32">
        <v>414.85899999999998</v>
      </c>
      <c r="D11" s="33" t="e">
        <f t="shared" si="0"/>
        <v>#REF!</v>
      </c>
      <c r="E11" s="33" t="e">
        <f t="shared" si="1"/>
        <v>#REF!</v>
      </c>
      <c r="F11" s="34" t="e">
        <f t="shared" si="2"/>
        <v>#REF!</v>
      </c>
      <c r="G11" s="35">
        <v>0</v>
      </c>
      <c r="H11" s="33">
        <f t="shared" si="3"/>
        <v>0</v>
      </c>
      <c r="I11" s="33"/>
      <c r="J11" s="34"/>
      <c r="K11" s="63">
        <v>53.046999999999997</v>
      </c>
      <c r="L11" s="33" t="e">
        <f t="shared" si="4"/>
        <v>#REF!</v>
      </c>
      <c r="M11" s="33" t="e">
        <f t="shared" si="5"/>
        <v>#REF!</v>
      </c>
      <c r="N11" s="34" t="e">
        <f t="shared" si="6"/>
        <v>#REF!</v>
      </c>
      <c r="O11" s="35">
        <f t="shared" si="7"/>
        <v>0</v>
      </c>
      <c r="P11" s="33">
        <f t="shared" si="8"/>
        <v>0</v>
      </c>
      <c r="Q11" s="33"/>
      <c r="R11" s="34"/>
      <c r="S11" s="33">
        <v>16.97504</v>
      </c>
      <c r="T11" s="45" t="e">
        <f>+#REF!+#REF!+#REF!+#REF!+#REF!+#REF!+#REF!+#REF!+#REF!+#REF!+#REF!+#REF!+#REF!+#REF!+#REF!+#REF!+#REF!+#REF!</f>
        <v>#REF!</v>
      </c>
      <c r="U11" s="33" t="e">
        <f t="shared" si="9"/>
        <v>#REF!</v>
      </c>
      <c r="V11" s="36" t="e">
        <f t="shared" si="10"/>
        <v>#REF!</v>
      </c>
      <c r="W11" s="35">
        <f>+S11*AC11/100</f>
        <v>0</v>
      </c>
      <c r="X11" s="39"/>
      <c r="Y11" s="26"/>
      <c r="Z11" s="33"/>
      <c r="AA11" s="55"/>
      <c r="AB11" s="56" t="e">
        <f t="shared" si="11"/>
        <v>#REF!</v>
      </c>
      <c r="AC11" s="9">
        <v>0</v>
      </c>
      <c r="AD11" s="11" t="s">
        <v>28</v>
      </c>
      <c r="AE11" s="19" t="s">
        <v>40</v>
      </c>
      <c r="AF11" s="24" t="e">
        <f t="shared" si="12"/>
        <v>#REF!</v>
      </c>
      <c r="AG11" s="24">
        <f t="shared" si="13"/>
        <v>431.83403999999996</v>
      </c>
      <c r="AH11" s="21">
        <v>182.31084844</v>
      </c>
      <c r="AI11" s="21">
        <v>0</v>
      </c>
      <c r="AJ11" s="21">
        <v>77.174754530000001</v>
      </c>
      <c r="AK11" s="21">
        <v>0</v>
      </c>
      <c r="AL11" s="23">
        <v>107.57186879000002</v>
      </c>
      <c r="AM11" s="23">
        <v>0</v>
      </c>
      <c r="AN11" s="1">
        <v>279.60950469999995</v>
      </c>
      <c r="AO11" s="1">
        <v>0</v>
      </c>
      <c r="AP11" s="1">
        <v>233.89525897999999</v>
      </c>
      <c r="AQ11" s="1">
        <v>0</v>
      </c>
      <c r="AR11" s="23">
        <v>81.094065870000023</v>
      </c>
      <c r="AS11" s="1">
        <v>0</v>
      </c>
      <c r="AT11" s="1">
        <v>111.30176618000009</v>
      </c>
      <c r="AU11" s="1">
        <v>0</v>
      </c>
    </row>
    <row r="12" spans="1:49" ht="72" customHeight="1">
      <c r="A12" s="38" t="s">
        <v>57</v>
      </c>
      <c r="B12" s="31">
        <v>3112501</v>
      </c>
      <c r="C12" s="32">
        <v>1948.6369999999999</v>
      </c>
      <c r="D12" s="33">
        <f t="shared" si="0"/>
        <v>1126.5702165600001</v>
      </c>
      <c r="E12" s="33">
        <f t="shared" si="1"/>
        <v>-822.06678343999988</v>
      </c>
      <c r="F12" s="34">
        <f t="shared" si="2"/>
        <v>57.813241591943495</v>
      </c>
      <c r="G12" s="35">
        <f t="shared" ref="G12:G17" si="14">+C12*AC12/100</f>
        <v>1948.6369999999997</v>
      </c>
      <c r="H12" s="33">
        <f t="shared" si="3"/>
        <v>1126.5702165600001</v>
      </c>
      <c r="I12" s="33">
        <f t="shared" ref="I12:I17" si="15">+H12-G12</f>
        <v>-822.06678343999965</v>
      </c>
      <c r="J12" s="34">
        <f t="shared" ref="J12:J17" si="16">H12/G12*100</f>
        <v>57.813241591943509</v>
      </c>
      <c r="K12" s="63">
        <v>330</v>
      </c>
      <c r="L12" s="33">
        <f t="shared" si="4"/>
        <v>239.37622375000007</v>
      </c>
      <c r="M12" s="33">
        <f t="shared" si="5"/>
        <v>-90.623776249999935</v>
      </c>
      <c r="N12" s="34">
        <f t="shared" si="6"/>
        <v>72.538249621212131</v>
      </c>
      <c r="O12" s="35">
        <f t="shared" si="7"/>
        <v>330</v>
      </c>
      <c r="P12" s="33">
        <f t="shared" si="8"/>
        <v>239.37622375000007</v>
      </c>
      <c r="Q12" s="33">
        <f t="shared" ref="Q12:Q17" si="17">+P12-O12</f>
        <v>-90.623776249999935</v>
      </c>
      <c r="R12" s="34">
        <f t="shared" ref="R12:R17" si="18">P12/O12*100</f>
        <v>72.538249621212131</v>
      </c>
      <c r="S12" s="33">
        <v>105.60000000000001</v>
      </c>
      <c r="T12" s="39">
        <v>94.549000000000007</v>
      </c>
      <c r="U12" s="33">
        <f t="shared" si="9"/>
        <v>-11.051000000000002</v>
      </c>
      <c r="V12" s="36">
        <f t="shared" si="10"/>
        <v>0.89535037878787882</v>
      </c>
      <c r="W12" s="35">
        <f>+S12*AC12/100</f>
        <v>105.6</v>
      </c>
      <c r="X12" s="39">
        <v>94.549000000000007</v>
      </c>
      <c r="Y12" s="33">
        <f t="shared" ref="Y12:Y17" si="19">+X12-W12</f>
        <v>-11.050999999999988</v>
      </c>
      <c r="Z12" s="62">
        <f t="shared" ref="Z12:Z17" si="20">X12/W12</f>
        <v>0.89535037878787893</v>
      </c>
      <c r="AA12" s="55"/>
      <c r="AB12" s="56" t="e">
        <f t="shared" si="11"/>
        <v>#DIV/0!</v>
      </c>
      <c r="AC12" s="25">
        <v>100</v>
      </c>
      <c r="AD12" s="7" t="s">
        <v>36</v>
      </c>
      <c r="AE12" s="17"/>
      <c r="AF12" s="24">
        <f t="shared" si="12"/>
        <v>9.964551880000073</v>
      </c>
      <c r="AG12" s="24">
        <f t="shared" si="13"/>
        <v>2054.2370000000001</v>
      </c>
      <c r="AH12" s="21">
        <v>313.00319680000001</v>
      </c>
      <c r="AI12" s="21">
        <v>313.00319680000001</v>
      </c>
      <c r="AJ12" s="21">
        <v>244.36975567000005</v>
      </c>
      <c r="AK12" s="21">
        <v>244.36975567000005</v>
      </c>
      <c r="AL12" s="23">
        <v>76.175372409999966</v>
      </c>
      <c r="AM12" s="23">
        <v>76.175372409999966</v>
      </c>
      <c r="AN12" s="1">
        <v>80.769154810000018</v>
      </c>
      <c r="AO12" s="1">
        <v>80.769154810000018</v>
      </c>
      <c r="AP12" s="1">
        <v>88.292064999999965</v>
      </c>
      <c r="AQ12" s="1">
        <v>88.292064999999965</v>
      </c>
      <c r="AR12" s="23">
        <v>84.584448119999934</v>
      </c>
      <c r="AS12" s="1">
        <v>84.584448119999948</v>
      </c>
      <c r="AT12" s="1">
        <v>144.82722375000006</v>
      </c>
      <c r="AU12" s="1">
        <v>144.82722375000006</v>
      </c>
    </row>
    <row r="13" spans="1:49" ht="68.25" customHeight="1">
      <c r="A13" s="38" t="s">
        <v>6</v>
      </c>
      <c r="B13" s="31">
        <v>3131101</v>
      </c>
      <c r="C13" s="32">
        <v>1906.9469999999999</v>
      </c>
      <c r="D13" s="33">
        <f t="shared" si="0"/>
        <v>1948.08093538</v>
      </c>
      <c r="E13" s="33">
        <f t="shared" si="1"/>
        <v>41.133935380000139</v>
      </c>
      <c r="F13" s="34">
        <f t="shared" si="2"/>
        <v>102.15705708548796</v>
      </c>
      <c r="G13" s="35">
        <f t="shared" si="14"/>
        <v>1906.9469999999999</v>
      </c>
      <c r="H13" s="33">
        <f t="shared" si="3"/>
        <v>1948.08093538</v>
      </c>
      <c r="I13" s="33">
        <f t="shared" si="15"/>
        <v>41.133935380000139</v>
      </c>
      <c r="J13" s="34">
        <f t="shared" si="16"/>
        <v>102.15705708548796</v>
      </c>
      <c r="K13" s="63">
        <v>308.61500000000001</v>
      </c>
      <c r="L13" s="33">
        <f t="shared" si="4"/>
        <v>537.74413619999996</v>
      </c>
      <c r="M13" s="33">
        <f t="shared" si="5"/>
        <v>229.12913619999995</v>
      </c>
      <c r="N13" s="34">
        <f t="shared" si="6"/>
        <v>174.24432908316186</v>
      </c>
      <c r="O13" s="35">
        <f t="shared" si="7"/>
        <v>308.61500000000001</v>
      </c>
      <c r="P13" s="33">
        <f t="shared" si="8"/>
        <v>537.74413619999996</v>
      </c>
      <c r="Q13" s="33">
        <f t="shared" si="17"/>
        <v>229.12913619999995</v>
      </c>
      <c r="R13" s="34">
        <f t="shared" si="18"/>
        <v>174.24432908316186</v>
      </c>
      <c r="S13" s="67">
        <v>143.42112301994399</v>
      </c>
      <c r="T13" s="39">
        <v>255.738</v>
      </c>
      <c r="U13" s="33">
        <f t="shared" si="9"/>
        <v>112.31687698005601</v>
      </c>
      <c r="V13" s="36">
        <f t="shared" si="10"/>
        <v>1.7831264643244868</v>
      </c>
      <c r="W13" s="35">
        <f>+S13*AC13/100-3.5</f>
        <v>139.92112301994399</v>
      </c>
      <c r="X13" s="39">
        <v>255.738</v>
      </c>
      <c r="Y13" s="33">
        <f t="shared" si="19"/>
        <v>115.81687698005601</v>
      </c>
      <c r="Z13" s="37">
        <f t="shared" si="20"/>
        <v>1.8277297557392229</v>
      </c>
      <c r="AA13" s="55"/>
      <c r="AB13" s="56" t="e">
        <f t="shared" si="11"/>
        <v>#DIV/0!</v>
      </c>
      <c r="AC13" s="25">
        <v>100</v>
      </c>
      <c r="AD13" s="14" t="s">
        <v>37</v>
      </c>
      <c r="AE13" s="19"/>
      <c r="AF13" s="24">
        <f t="shared" si="12"/>
        <v>56.771799999999985</v>
      </c>
      <c r="AG13" s="24">
        <f t="shared" si="13"/>
        <v>2050.3681230199441</v>
      </c>
      <c r="AH13" s="21">
        <v>68.769931380000003</v>
      </c>
      <c r="AI13" s="21">
        <v>68.769931380000003</v>
      </c>
      <c r="AJ13" s="21">
        <v>232.36384500000003</v>
      </c>
      <c r="AK13" s="21">
        <v>232.36384500000003</v>
      </c>
      <c r="AL13" s="23">
        <v>263.78513025000001</v>
      </c>
      <c r="AM13" s="23">
        <v>263.78513025000001</v>
      </c>
      <c r="AN13" s="1">
        <v>395.91973254999994</v>
      </c>
      <c r="AO13" s="1">
        <v>395.91973254999988</v>
      </c>
      <c r="AP13" s="1">
        <v>250.53195999999997</v>
      </c>
      <c r="AQ13" s="1">
        <v>250.53195999999997</v>
      </c>
      <c r="AR13" s="23">
        <v>198.96620000000001</v>
      </c>
      <c r="AS13" s="1">
        <v>198.96620000000001</v>
      </c>
      <c r="AT13" s="1">
        <v>282.00613620000001</v>
      </c>
      <c r="AU13" s="1">
        <v>282.00613620000001</v>
      </c>
    </row>
    <row r="14" spans="1:49" ht="35.25" customHeight="1">
      <c r="A14" s="38" t="s">
        <v>25</v>
      </c>
      <c r="B14" s="31">
        <v>3131204</v>
      </c>
      <c r="C14" s="32">
        <v>2626.3049999999998</v>
      </c>
      <c r="D14" s="33">
        <f t="shared" si="0"/>
        <v>2538.3407456700002</v>
      </c>
      <c r="E14" s="33">
        <f t="shared" si="1"/>
        <v>-87.964254329999676</v>
      </c>
      <c r="F14" s="40">
        <f t="shared" si="2"/>
        <v>96.650645894897977</v>
      </c>
      <c r="G14" s="35">
        <f t="shared" si="14"/>
        <v>2626.3049999999998</v>
      </c>
      <c r="H14" s="33">
        <f t="shared" si="3"/>
        <v>2538.3407456699997</v>
      </c>
      <c r="I14" s="33">
        <f t="shared" si="15"/>
        <v>-87.964254330000131</v>
      </c>
      <c r="J14" s="40">
        <f t="shared" si="16"/>
        <v>96.650645894897963</v>
      </c>
      <c r="K14" s="63">
        <v>416.72699999999998</v>
      </c>
      <c r="L14" s="33">
        <f t="shared" si="4"/>
        <v>737.5442714400001</v>
      </c>
      <c r="M14" s="33">
        <f t="shared" si="5"/>
        <v>320.81727144000013</v>
      </c>
      <c r="N14" s="40">
        <f t="shared" si="6"/>
        <v>176.98499771793047</v>
      </c>
      <c r="O14" s="35">
        <f t="shared" si="7"/>
        <v>416.72699999999998</v>
      </c>
      <c r="P14" s="33">
        <f t="shared" si="8"/>
        <v>737.5442714400001</v>
      </c>
      <c r="Q14" s="33">
        <f t="shared" si="17"/>
        <v>320.81727144000013</v>
      </c>
      <c r="R14" s="40">
        <f t="shared" si="18"/>
        <v>176.98499771793047</v>
      </c>
      <c r="S14" s="67">
        <v>192.89937084306399</v>
      </c>
      <c r="T14" s="39">
        <v>321.60599999999999</v>
      </c>
      <c r="U14" s="33">
        <f t="shared" si="9"/>
        <v>128.706629156936</v>
      </c>
      <c r="V14" s="36">
        <f t="shared" si="10"/>
        <v>1.6672216119442251</v>
      </c>
      <c r="W14" s="35">
        <f t="shared" ref="W14:W27" si="21">+S14*AC14/100</f>
        <v>192.89937084306399</v>
      </c>
      <c r="X14" s="39">
        <v>321.60599999999999</v>
      </c>
      <c r="Y14" s="33">
        <f t="shared" si="19"/>
        <v>128.706629156936</v>
      </c>
      <c r="Z14" s="37">
        <f t="shared" si="20"/>
        <v>1.6672216119442251</v>
      </c>
      <c r="AA14" s="55"/>
      <c r="AB14" s="56" t="e">
        <f t="shared" si="11"/>
        <v>#DIV/0!</v>
      </c>
      <c r="AC14" s="25">
        <v>100</v>
      </c>
      <c r="AD14" s="14" t="s">
        <v>38</v>
      </c>
      <c r="AE14" s="19"/>
      <c r="AF14" s="24">
        <f t="shared" si="12"/>
        <v>49.95779570000002</v>
      </c>
      <c r="AG14" s="24">
        <f t="shared" si="13"/>
        <v>2819.2043708430638</v>
      </c>
      <c r="AH14" s="21">
        <v>101.60427342</v>
      </c>
      <c r="AI14" s="21">
        <v>101.60427341999998</v>
      </c>
      <c r="AJ14" s="21">
        <v>281.71687880000002</v>
      </c>
      <c r="AK14" s="21">
        <v>281.71687880000002</v>
      </c>
      <c r="AL14" s="23">
        <v>302.80814730999992</v>
      </c>
      <c r="AM14" s="23">
        <v>302.80814730999992</v>
      </c>
      <c r="AN14" s="1">
        <v>497.08865448</v>
      </c>
      <c r="AO14" s="1">
        <v>497.08865447999995</v>
      </c>
      <c r="AP14" s="1">
        <v>345.93031592000006</v>
      </c>
      <c r="AQ14" s="1">
        <v>345.93031592000006</v>
      </c>
      <c r="AR14" s="23">
        <v>271.64820429999997</v>
      </c>
      <c r="AS14" s="1">
        <v>271.64820429999997</v>
      </c>
      <c r="AT14" s="1">
        <v>415.93827144000005</v>
      </c>
      <c r="AU14" s="1">
        <v>415.93827144000005</v>
      </c>
    </row>
    <row r="15" spans="1:49" ht="35.25" customHeight="1">
      <c r="A15" s="38" t="s">
        <v>26</v>
      </c>
      <c r="B15" s="31">
        <v>3131203</v>
      </c>
      <c r="C15" s="32">
        <v>1017.974</v>
      </c>
      <c r="D15" s="33">
        <f t="shared" si="0"/>
        <v>1155.6719275799999</v>
      </c>
      <c r="E15" s="33">
        <f t="shared" si="1"/>
        <v>137.69792757999983</v>
      </c>
      <c r="F15" s="40">
        <f t="shared" si="2"/>
        <v>113.52666449044865</v>
      </c>
      <c r="G15" s="35">
        <f t="shared" si="14"/>
        <v>1017.974</v>
      </c>
      <c r="H15" s="33">
        <f t="shared" si="3"/>
        <v>1155.6719275799999</v>
      </c>
      <c r="I15" s="33">
        <f t="shared" si="15"/>
        <v>137.69792757999983</v>
      </c>
      <c r="J15" s="40">
        <f t="shared" si="16"/>
        <v>113.52666449044865</v>
      </c>
      <c r="K15" s="63">
        <v>295.31400000000002</v>
      </c>
      <c r="L15" s="33">
        <f t="shared" si="4"/>
        <v>338.18199577000001</v>
      </c>
      <c r="M15" s="33">
        <f t="shared" si="5"/>
        <v>42.867995769999993</v>
      </c>
      <c r="N15" s="40">
        <f t="shared" si="6"/>
        <v>114.51607298333299</v>
      </c>
      <c r="O15" s="35">
        <f t="shared" si="7"/>
        <v>295.31400000000002</v>
      </c>
      <c r="P15" s="33">
        <f t="shared" si="8"/>
        <v>338.18199577000001</v>
      </c>
      <c r="Q15" s="33">
        <f t="shared" si="17"/>
        <v>42.867995769999993</v>
      </c>
      <c r="R15" s="40">
        <f t="shared" si="18"/>
        <v>114.51607298333299</v>
      </c>
      <c r="S15" s="33">
        <v>94.50048000000001</v>
      </c>
      <c r="T15" s="39">
        <v>56.652999999999999</v>
      </c>
      <c r="U15" s="33">
        <f t="shared" si="9"/>
        <v>-37.847480000000012</v>
      </c>
      <c r="V15" s="36">
        <f t="shared" si="10"/>
        <v>0.59949960042530992</v>
      </c>
      <c r="W15" s="35">
        <f t="shared" si="21"/>
        <v>94.50048000000001</v>
      </c>
      <c r="X15" s="39">
        <v>56.652999999999999</v>
      </c>
      <c r="Y15" s="33">
        <f t="shared" si="19"/>
        <v>-37.847480000000012</v>
      </c>
      <c r="Z15" s="37">
        <f t="shared" si="20"/>
        <v>0.59949960042530992</v>
      </c>
      <c r="AA15" s="55"/>
      <c r="AB15" s="56" t="e">
        <f t="shared" si="11"/>
        <v>#DIV/0!</v>
      </c>
      <c r="AC15" s="25">
        <v>100</v>
      </c>
      <c r="AD15" s="11" t="s">
        <v>33</v>
      </c>
      <c r="AE15" s="16"/>
      <c r="AF15" s="24">
        <f t="shared" si="12"/>
        <v>-19.327650429999942</v>
      </c>
      <c r="AG15" s="24">
        <f t="shared" si="13"/>
        <v>1112.4744800000001</v>
      </c>
      <c r="AH15" s="21">
        <v>173.71898316999997</v>
      </c>
      <c r="AI15" s="21">
        <v>173.71898316999994</v>
      </c>
      <c r="AJ15" s="21">
        <v>221.54105405000004</v>
      </c>
      <c r="AK15" s="21">
        <v>221.54105405000007</v>
      </c>
      <c r="AL15" s="23">
        <v>95.605835940000006</v>
      </c>
      <c r="AM15" s="23">
        <v>95.605835939999992</v>
      </c>
      <c r="AN15" s="1">
        <v>157.45121088999991</v>
      </c>
      <c r="AO15" s="1">
        <v>157.45121088999991</v>
      </c>
      <c r="AP15" s="1">
        <v>93.192197330000042</v>
      </c>
      <c r="AQ15" s="1">
        <v>93.192197330000042</v>
      </c>
      <c r="AR15" s="23">
        <v>75.98065042999994</v>
      </c>
      <c r="AS15" s="1">
        <v>75.98065042999994</v>
      </c>
      <c r="AT15" s="1">
        <v>281.52899576999999</v>
      </c>
      <c r="AU15" s="1">
        <v>281.52899576999999</v>
      </c>
    </row>
    <row r="16" spans="1:49" ht="35.25" customHeight="1">
      <c r="A16" s="38" t="s">
        <v>13</v>
      </c>
      <c r="B16" s="31">
        <v>3131208</v>
      </c>
      <c r="C16" s="32">
        <v>2035.885</v>
      </c>
      <c r="D16" s="33">
        <f t="shared" si="0"/>
        <v>796.53522654999995</v>
      </c>
      <c r="E16" s="33">
        <f t="shared" si="1"/>
        <v>-1239.3497734500002</v>
      </c>
      <c r="F16" s="34">
        <f t="shared" si="2"/>
        <v>39.124765227407245</v>
      </c>
      <c r="G16" s="35">
        <f t="shared" si="14"/>
        <v>2035.885</v>
      </c>
      <c r="H16" s="33">
        <f t="shared" si="3"/>
        <v>796.53522654999995</v>
      </c>
      <c r="I16" s="33">
        <f t="shared" si="15"/>
        <v>-1239.3497734500002</v>
      </c>
      <c r="J16" s="34">
        <f t="shared" si="16"/>
        <v>39.124765227407245</v>
      </c>
      <c r="K16" s="63">
        <v>462.66399999999999</v>
      </c>
      <c r="L16" s="33">
        <f t="shared" si="4"/>
        <v>334.58512415999996</v>
      </c>
      <c r="M16" s="33">
        <f t="shared" si="5"/>
        <v>-128.07887584000002</v>
      </c>
      <c r="N16" s="34">
        <f t="shared" si="6"/>
        <v>72.317086300209226</v>
      </c>
      <c r="O16" s="35">
        <f t="shared" si="7"/>
        <v>462.66399999999999</v>
      </c>
      <c r="P16" s="33">
        <f t="shared" si="8"/>
        <v>334.58512415999996</v>
      </c>
      <c r="Q16" s="33">
        <f t="shared" si="17"/>
        <v>-128.07887584000002</v>
      </c>
      <c r="R16" s="34">
        <f t="shared" si="18"/>
        <v>72.317086300209226</v>
      </c>
      <c r="S16" s="67">
        <v>247.54924569738799</v>
      </c>
      <c r="T16" s="39">
        <v>72.075999999999993</v>
      </c>
      <c r="U16" s="33">
        <f t="shared" si="9"/>
        <v>-175.47324569738799</v>
      </c>
      <c r="V16" s="36">
        <f t="shared" si="10"/>
        <v>0.29115822913113609</v>
      </c>
      <c r="W16" s="35">
        <f t="shared" si="21"/>
        <v>247.54924569738799</v>
      </c>
      <c r="X16" s="39">
        <v>72.075999999999993</v>
      </c>
      <c r="Y16" s="33">
        <f t="shared" si="19"/>
        <v>-175.47324569738799</v>
      </c>
      <c r="Z16" s="62">
        <f t="shared" si="20"/>
        <v>0.29115822913113609</v>
      </c>
      <c r="AA16" s="55"/>
      <c r="AB16" s="56" t="e">
        <f t="shared" si="11"/>
        <v>#DIV/0!</v>
      </c>
      <c r="AC16" s="25">
        <v>100</v>
      </c>
      <c r="AD16" s="11" t="s">
        <v>34</v>
      </c>
      <c r="AE16" s="16"/>
      <c r="AF16" s="24">
        <f t="shared" si="12"/>
        <v>-210.05483036999996</v>
      </c>
      <c r="AG16" s="24">
        <f t="shared" si="13"/>
        <v>2283.4342456973882</v>
      </c>
      <c r="AH16" s="21">
        <v>6.0136284599999996</v>
      </c>
      <c r="AI16" s="21">
        <v>6.0136284599999996</v>
      </c>
      <c r="AJ16" s="21">
        <v>-0.84122794000000045</v>
      </c>
      <c r="AK16" s="21">
        <v>-0.84122794000000045</v>
      </c>
      <c r="AL16" s="23">
        <v>11.984719170000002</v>
      </c>
      <c r="AM16" s="23">
        <v>11.98471917</v>
      </c>
      <c r="AN16" s="1">
        <v>7.3206975599999993</v>
      </c>
      <c r="AO16" s="1">
        <v>7.3206975599999984</v>
      </c>
      <c r="AP16" s="1">
        <v>155.34145477000001</v>
      </c>
      <c r="AQ16" s="1">
        <v>155.34145477000001</v>
      </c>
      <c r="AR16" s="23">
        <v>282.13083036999996</v>
      </c>
      <c r="AS16" s="1">
        <v>282.13083036999996</v>
      </c>
      <c r="AT16" s="1">
        <v>262.50912415999994</v>
      </c>
      <c r="AU16" s="1">
        <v>262.50912415999994</v>
      </c>
    </row>
    <row r="17" spans="1:49" ht="55.5" customHeight="1">
      <c r="A17" s="38" t="s">
        <v>5</v>
      </c>
      <c r="B17" s="31">
        <v>3136100</v>
      </c>
      <c r="C17" s="32">
        <v>365.899</v>
      </c>
      <c r="D17" s="33">
        <f t="shared" si="0"/>
        <v>579.68747882000002</v>
      </c>
      <c r="E17" s="33">
        <f t="shared" si="1"/>
        <v>213.78847882000002</v>
      </c>
      <c r="F17" s="34">
        <f t="shared" si="2"/>
        <v>158.42827633308644</v>
      </c>
      <c r="G17" s="35">
        <f t="shared" si="14"/>
        <v>365.899</v>
      </c>
      <c r="H17" s="33">
        <f t="shared" si="3"/>
        <v>579.68747882000002</v>
      </c>
      <c r="I17" s="33">
        <f t="shared" si="15"/>
        <v>213.78847882000002</v>
      </c>
      <c r="J17" s="34">
        <f t="shared" si="16"/>
        <v>158.42827633308644</v>
      </c>
      <c r="K17" s="63">
        <v>220</v>
      </c>
      <c r="L17" s="33">
        <f t="shared" si="4"/>
        <v>100.57472317999999</v>
      </c>
      <c r="M17" s="33">
        <f t="shared" si="5"/>
        <v>-119.42527682000001</v>
      </c>
      <c r="N17" s="34">
        <f t="shared" si="6"/>
        <v>45.715783263636361</v>
      </c>
      <c r="O17" s="35">
        <f t="shared" si="7"/>
        <v>220</v>
      </c>
      <c r="P17" s="33">
        <f t="shared" si="8"/>
        <v>100.57472317999999</v>
      </c>
      <c r="Q17" s="33">
        <f t="shared" si="17"/>
        <v>-119.42527682000001</v>
      </c>
      <c r="R17" s="34">
        <f t="shared" si="18"/>
        <v>45.715783263636361</v>
      </c>
      <c r="S17" s="33">
        <v>70.400000000000006</v>
      </c>
      <c r="T17" s="39">
        <v>12.667</v>
      </c>
      <c r="U17" s="33">
        <f t="shared" si="9"/>
        <v>-57.733000000000004</v>
      </c>
      <c r="V17" s="36">
        <f t="shared" si="10"/>
        <v>0.17992897727272725</v>
      </c>
      <c r="W17" s="35">
        <f t="shared" si="21"/>
        <v>70.400000000000006</v>
      </c>
      <c r="X17" s="39">
        <v>12.667</v>
      </c>
      <c r="Y17" s="33">
        <f t="shared" si="19"/>
        <v>-57.733000000000004</v>
      </c>
      <c r="Z17" s="37">
        <f t="shared" si="20"/>
        <v>0.17992897727272725</v>
      </c>
      <c r="AA17" s="55"/>
      <c r="AB17" s="56" t="e">
        <f t="shared" si="11"/>
        <v>#DIV/0!</v>
      </c>
      <c r="AC17" s="25">
        <v>100</v>
      </c>
      <c r="AD17" s="11" t="s">
        <v>30</v>
      </c>
      <c r="AE17" s="16"/>
      <c r="AF17" s="24">
        <f t="shared" si="12"/>
        <v>-67.648600889999969</v>
      </c>
      <c r="AG17" s="24">
        <f t="shared" si="13"/>
        <v>436.29899999999998</v>
      </c>
      <c r="AH17" s="21">
        <v>86.878786560000009</v>
      </c>
      <c r="AI17" s="21">
        <v>86.878786560000009</v>
      </c>
      <c r="AJ17" s="21">
        <v>112.60636965</v>
      </c>
      <c r="AK17" s="21">
        <v>112.60636964999999</v>
      </c>
      <c r="AL17" s="23">
        <v>101.38067661000001</v>
      </c>
      <c r="AM17" s="23">
        <v>101.38067661000001</v>
      </c>
      <c r="AN17" s="1">
        <v>77.310864469999984</v>
      </c>
      <c r="AO17" s="1">
        <v>77.310864469999984</v>
      </c>
      <c r="AP17" s="1">
        <v>20.620457460000011</v>
      </c>
      <c r="AQ17" s="1">
        <v>20.620457460000011</v>
      </c>
      <c r="AR17" s="23">
        <v>80.31560088999997</v>
      </c>
      <c r="AS17" s="1">
        <v>80.31560088999997</v>
      </c>
      <c r="AT17" s="1">
        <v>87.907723179999991</v>
      </c>
      <c r="AU17" s="1">
        <v>87.907723179999991</v>
      </c>
    </row>
    <row r="18" spans="1:49" ht="35.25" customHeight="1">
      <c r="A18" s="38" t="s">
        <v>4</v>
      </c>
      <c r="B18" s="31">
        <v>3141102</v>
      </c>
      <c r="C18" s="32">
        <v>12512.946</v>
      </c>
      <c r="D18" s="33" t="e">
        <f t="shared" si="0"/>
        <v>#REF!</v>
      </c>
      <c r="E18" s="33" t="e">
        <f t="shared" si="1"/>
        <v>#REF!</v>
      </c>
      <c r="F18" s="34" t="e">
        <f t="shared" si="2"/>
        <v>#REF!</v>
      </c>
      <c r="G18" s="35">
        <v>0</v>
      </c>
      <c r="H18" s="33">
        <f t="shared" si="3"/>
        <v>0</v>
      </c>
      <c r="I18" s="33"/>
      <c r="J18" s="34"/>
      <c r="K18" s="63">
        <v>5327.0190000000002</v>
      </c>
      <c r="L18" s="33" t="e">
        <f t="shared" si="4"/>
        <v>#REF!</v>
      </c>
      <c r="M18" s="33" t="e">
        <f t="shared" si="5"/>
        <v>#REF!</v>
      </c>
      <c r="N18" s="34" t="e">
        <f t="shared" si="6"/>
        <v>#REF!</v>
      </c>
      <c r="O18" s="35">
        <f t="shared" si="7"/>
        <v>0</v>
      </c>
      <c r="P18" s="33">
        <f t="shared" si="8"/>
        <v>0</v>
      </c>
      <c r="Q18" s="33"/>
      <c r="R18" s="34"/>
      <c r="S18" s="67">
        <f>1704.64608-1021.8129395604</f>
        <v>682.83314043960002</v>
      </c>
      <c r="T18" s="45" t="e">
        <f>+#REF!+#REF!+#REF!+#REF!+#REF!+#REF!</f>
        <v>#REF!</v>
      </c>
      <c r="U18" s="33" t="e">
        <f t="shared" si="9"/>
        <v>#REF!</v>
      </c>
      <c r="V18" s="36" t="e">
        <f t="shared" si="10"/>
        <v>#REF!</v>
      </c>
      <c r="W18" s="35">
        <f t="shared" si="21"/>
        <v>0</v>
      </c>
      <c r="X18" s="39"/>
      <c r="Y18" s="33"/>
      <c r="Z18" s="37"/>
      <c r="AA18" s="55"/>
      <c r="AB18" s="56" t="e">
        <f t="shared" si="11"/>
        <v>#REF!</v>
      </c>
      <c r="AC18" s="9">
        <v>0</v>
      </c>
      <c r="AD18" s="11" t="s">
        <v>27</v>
      </c>
      <c r="AE18" s="16"/>
      <c r="AF18" s="24" t="e">
        <f t="shared" si="12"/>
        <v>#REF!</v>
      </c>
      <c r="AG18" s="24">
        <f t="shared" si="13"/>
        <v>13195.779140439599</v>
      </c>
      <c r="AH18" s="21">
        <v>1256.7607305399999</v>
      </c>
      <c r="AI18" s="21">
        <v>0</v>
      </c>
      <c r="AJ18" s="21">
        <f>869.28487205+4.5</f>
        <v>873.78487204999999</v>
      </c>
      <c r="AK18" s="21">
        <v>0</v>
      </c>
      <c r="AL18" s="23">
        <v>2243.5108655500003</v>
      </c>
      <c r="AM18" s="23">
        <v>0</v>
      </c>
      <c r="AN18" s="1">
        <v>1623.1880776800003</v>
      </c>
      <c r="AO18" s="1">
        <v>0</v>
      </c>
      <c r="AP18" s="1">
        <v>1492.1242290900002</v>
      </c>
      <c r="AQ18" s="1">
        <v>0</v>
      </c>
      <c r="AR18" s="23">
        <v>2510.2129408699998</v>
      </c>
      <c r="AS18" s="1">
        <v>0</v>
      </c>
      <c r="AT18" s="1">
        <v>2071.6472635100008</v>
      </c>
      <c r="AU18" s="1">
        <v>0</v>
      </c>
    </row>
    <row r="19" spans="1:49" ht="80.25" customHeight="1">
      <c r="A19" s="38" t="s">
        <v>17</v>
      </c>
      <c r="B19" s="31">
        <v>3141201</v>
      </c>
      <c r="C19" s="32">
        <v>763.00800000000004</v>
      </c>
      <c r="D19" s="33">
        <f t="shared" si="0"/>
        <v>355.57536031000001</v>
      </c>
      <c r="E19" s="33">
        <f t="shared" si="1"/>
        <v>-407.43263969000003</v>
      </c>
      <c r="F19" s="34">
        <f t="shared" si="2"/>
        <v>46.601786653613061</v>
      </c>
      <c r="G19" s="35">
        <f>+C19*AC19/100</f>
        <v>763.00800000000004</v>
      </c>
      <c r="H19" s="33">
        <f t="shared" si="3"/>
        <v>355.57536031000001</v>
      </c>
      <c r="I19" s="33">
        <f>+H19-G19</f>
        <v>-407.43263969000003</v>
      </c>
      <c r="J19" s="34">
        <f>H19/G19*100</f>
        <v>46.601786653613061</v>
      </c>
      <c r="K19" s="63">
        <v>135</v>
      </c>
      <c r="L19" s="33">
        <f t="shared" si="4"/>
        <v>108.99303999999999</v>
      </c>
      <c r="M19" s="33">
        <f t="shared" si="5"/>
        <v>-26.006960000000007</v>
      </c>
      <c r="N19" s="34">
        <f t="shared" si="6"/>
        <v>80.735585185185172</v>
      </c>
      <c r="O19" s="35">
        <f t="shared" si="7"/>
        <v>135</v>
      </c>
      <c r="P19" s="33">
        <f t="shared" si="8"/>
        <v>108.99303999999999</v>
      </c>
      <c r="Q19" s="33">
        <f>+P19-O19</f>
        <v>-26.006960000000007</v>
      </c>
      <c r="R19" s="34">
        <f>P19/O19*100</f>
        <v>80.735585185185172</v>
      </c>
      <c r="S19" s="33">
        <v>43.2</v>
      </c>
      <c r="T19" s="45">
        <v>67.278999999999996</v>
      </c>
      <c r="U19" s="33">
        <f t="shared" si="9"/>
        <v>24.078999999999994</v>
      </c>
      <c r="V19" s="36">
        <f t="shared" si="10"/>
        <v>1.5573842592592591</v>
      </c>
      <c r="W19" s="35">
        <f t="shared" si="21"/>
        <v>43.2</v>
      </c>
      <c r="X19" s="39">
        <v>67.278999999999996</v>
      </c>
      <c r="Y19" s="33">
        <f>+X19-W19</f>
        <v>24.078999999999994</v>
      </c>
      <c r="Z19" s="37">
        <f>X19/W19</f>
        <v>1.5573842592592591</v>
      </c>
      <c r="AA19" s="55"/>
      <c r="AB19" s="56" t="e">
        <f t="shared" si="11"/>
        <v>#DIV/0!</v>
      </c>
      <c r="AC19" s="9">
        <v>100</v>
      </c>
      <c r="AD19" s="11" t="s">
        <v>29</v>
      </c>
      <c r="AE19" s="16"/>
      <c r="AF19" s="24">
        <f t="shared" si="12"/>
        <v>25.86236576999999</v>
      </c>
      <c r="AG19" s="24">
        <f t="shared" si="13"/>
        <v>806.20800000000008</v>
      </c>
      <c r="AH19" s="21">
        <v>51.733808199999999</v>
      </c>
      <c r="AI19" s="21">
        <v>51.733808200000006</v>
      </c>
      <c r="AJ19" s="21">
        <v>30.0003843</v>
      </c>
      <c r="AK19" s="21">
        <v>30.0003843</v>
      </c>
      <c r="AL19" s="23">
        <v>39.04316</v>
      </c>
      <c r="AM19" s="23">
        <v>39.04316</v>
      </c>
      <c r="AN19" s="1">
        <v>53.120233580000004</v>
      </c>
      <c r="AO19" s="1">
        <v>53.120233580000004</v>
      </c>
      <c r="AP19" s="1">
        <v>31.2681</v>
      </c>
      <c r="AQ19" s="1">
        <v>31.2681</v>
      </c>
      <c r="AR19" s="23">
        <v>41.416634230000007</v>
      </c>
      <c r="AS19" s="1">
        <v>41.416634230000007</v>
      </c>
      <c r="AT19" s="1">
        <v>41.714039999999997</v>
      </c>
      <c r="AU19" s="1">
        <v>41.714039999999997</v>
      </c>
    </row>
    <row r="20" spans="1:49" ht="51" customHeight="1">
      <c r="A20" s="38" t="s">
        <v>58</v>
      </c>
      <c r="B20" s="31">
        <v>3146106</v>
      </c>
      <c r="C20" s="32">
        <v>69.814999999999998</v>
      </c>
      <c r="D20" s="33">
        <f t="shared" si="0"/>
        <v>19.352532449999998</v>
      </c>
      <c r="E20" s="33">
        <f>+D20-C20</f>
        <v>-50.46246755</v>
      </c>
      <c r="F20" s="34">
        <f>D20/C20*100</f>
        <v>27.719734226169159</v>
      </c>
      <c r="G20" s="35">
        <f>+C20*AC20/100</f>
        <v>69.814999999999998</v>
      </c>
      <c r="H20" s="33">
        <f t="shared" si="3"/>
        <v>19.352532449999998</v>
      </c>
      <c r="I20" s="33">
        <f>+H20-G20</f>
        <v>-50.46246755</v>
      </c>
      <c r="J20" s="34">
        <f>H20/G20*100</f>
        <v>27.719734226169159</v>
      </c>
      <c r="K20" s="63">
        <v>15</v>
      </c>
      <c r="L20" s="33">
        <f t="shared" si="4"/>
        <v>15.483235789999998</v>
      </c>
      <c r="M20" s="33">
        <f t="shared" si="5"/>
        <v>0.48323578999999839</v>
      </c>
      <c r="N20" s="34">
        <f t="shared" si="6"/>
        <v>103.22157193333332</v>
      </c>
      <c r="O20" s="35">
        <f t="shared" si="7"/>
        <v>15</v>
      </c>
      <c r="P20" s="33">
        <f t="shared" si="8"/>
        <v>15.483235789999998</v>
      </c>
      <c r="Q20" s="33">
        <f>+P20-O20</f>
        <v>0.48323578999999839</v>
      </c>
      <c r="R20" s="34">
        <f>P20/O20*100</f>
        <v>103.22157193333332</v>
      </c>
      <c r="S20" s="33">
        <v>4.8</v>
      </c>
      <c r="T20" s="45">
        <v>4.093</v>
      </c>
      <c r="U20" s="33">
        <f t="shared" si="9"/>
        <v>-0.70699999999999985</v>
      </c>
      <c r="V20" s="36">
        <f t="shared" si="10"/>
        <v>0.8527083333333334</v>
      </c>
      <c r="W20" s="35">
        <f t="shared" si="21"/>
        <v>4.8</v>
      </c>
      <c r="X20" s="39">
        <v>4.093</v>
      </c>
      <c r="Y20" s="33">
        <f>+X20-W20</f>
        <v>-0.70699999999999985</v>
      </c>
      <c r="Z20" s="62">
        <f>X20/W20</f>
        <v>0.8527083333333334</v>
      </c>
      <c r="AA20" s="55"/>
      <c r="AB20" s="56"/>
      <c r="AC20" s="9">
        <v>100</v>
      </c>
      <c r="AD20" s="11"/>
      <c r="AE20" s="16"/>
      <c r="AF20" s="24"/>
      <c r="AG20" s="24">
        <f t="shared" si="13"/>
        <v>74.614999999999995</v>
      </c>
      <c r="AH20" s="21">
        <v>0</v>
      </c>
      <c r="AI20" s="21">
        <v>0</v>
      </c>
      <c r="AJ20" s="21">
        <v>0</v>
      </c>
      <c r="AK20" s="21">
        <v>0</v>
      </c>
      <c r="AL20" s="23">
        <v>1.5514999999999999E-3</v>
      </c>
      <c r="AM20" s="23">
        <v>1.5514999999999999E-3</v>
      </c>
      <c r="AN20" s="1">
        <v>0.43201539</v>
      </c>
      <c r="AO20" s="1">
        <v>0.43201538999999994</v>
      </c>
      <c r="AP20" s="1">
        <v>3.31219413</v>
      </c>
      <c r="AQ20" s="1">
        <v>3.31219413</v>
      </c>
      <c r="AR20" s="23">
        <v>0.12353564000000013</v>
      </c>
      <c r="AS20" s="1">
        <v>0.12353564000000013</v>
      </c>
      <c r="AT20" s="1">
        <v>11.390235789999998</v>
      </c>
      <c r="AU20" s="1">
        <v>11.390235789999998</v>
      </c>
    </row>
    <row r="21" spans="1:49" ht="35.25" customHeight="1">
      <c r="A21" s="38" t="s">
        <v>8</v>
      </c>
      <c r="B21" s="31">
        <v>3145204</v>
      </c>
      <c r="C21" s="32">
        <v>76.099999999999994</v>
      </c>
      <c r="D21" s="33">
        <f t="shared" si="0"/>
        <v>38.15520695</v>
      </c>
      <c r="E21" s="33">
        <f t="shared" si="1"/>
        <v>-37.944793049999994</v>
      </c>
      <c r="F21" s="34">
        <f t="shared" si="2"/>
        <v>50.138248291721425</v>
      </c>
      <c r="G21" s="35">
        <f>+C21*AC21/100</f>
        <v>76.099999999999994</v>
      </c>
      <c r="H21" s="33">
        <f t="shared" si="3"/>
        <v>38.15520695</v>
      </c>
      <c r="I21" s="33"/>
      <c r="J21" s="34"/>
      <c r="K21" s="63">
        <v>17.329000000000001</v>
      </c>
      <c r="L21" s="33">
        <f t="shared" si="4"/>
        <v>5.3464244500000033</v>
      </c>
      <c r="M21" s="33">
        <f t="shared" si="5"/>
        <v>-11.982575549999996</v>
      </c>
      <c r="N21" s="34">
        <f t="shared" si="6"/>
        <v>30.852469559697639</v>
      </c>
      <c r="O21" s="35">
        <f t="shared" si="7"/>
        <v>17.329000000000001</v>
      </c>
      <c r="P21" s="33">
        <f t="shared" si="8"/>
        <v>5.3464244500000033</v>
      </c>
      <c r="Q21" s="33">
        <f>+P21-O21</f>
        <v>-11.982575549999996</v>
      </c>
      <c r="R21" s="34">
        <f>P21/O21*100</f>
        <v>30.852469559697639</v>
      </c>
      <c r="S21" s="33">
        <v>5.54528</v>
      </c>
      <c r="T21" s="45">
        <v>0.95269999999999999</v>
      </c>
      <c r="U21" s="33">
        <f t="shared" si="9"/>
        <v>-4.5925799999999999</v>
      </c>
      <c r="V21" s="36">
        <f t="shared" si="10"/>
        <v>0.17180376824975474</v>
      </c>
      <c r="W21" s="35">
        <f t="shared" si="21"/>
        <v>5.54528</v>
      </c>
      <c r="X21" s="39">
        <v>0.95269999999999999</v>
      </c>
      <c r="Y21" s="33">
        <f>+X21-W21</f>
        <v>-4.5925799999999999</v>
      </c>
      <c r="Z21" s="62">
        <f>X21/W21</f>
        <v>0.17180376824975474</v>
      </c>
      <c r="AA21" s="55"/>
      <c r="AB21" s="56" t="e">
        <f t="shared" ref="AB21:AB28" si="22">+T21*100/AA21</f>
        <v>#DIV/0!</v>
      </c>
      <c r="AC21" s="25">
        <v>100</v>
      </c>
      <c r="AD21" s="11" t="s">
        <v>32</v>
      </c>
      <c r="AE21" s="16"/>
      <c r="AF21" s="24">
        <f t="shared" ref="AF21:AF27" si="23">+T21-AR21</f>
        <v>-4.4996961799999999</v>
      </c>
      <c r="AG21" s="24">
        <f t="shared" si="13"/>
        <v>81.64528</v>
      </c>
      <c r="AH21" s="21">
        <v>3.9655216099999997</v>
      </c>
      <c r="AI21" s="21">
        <v>3.9655216099999997</v>
      </c>
      <c r="AJ21" s="21">
        <v>3.7079680000000006</v>
      </c>
      <c r="AK21" s="21">
        <v>3.7079680000000006</v>
      </c>
      <c r="AL21" s="23">
        <v>9.5027685900000005</v>
      </c>
      <c r="AM21" s="23">
        <v>9.5027685900000005</v>
      </c>
      <c r="AN21" s="1">
        <v>4.8570673200000005</v>
      </c>
      <c r="AO21" s="1">
        <v>4.8570673200000005</v>
      </c>
      <c r="AP21" s="1">
        <v>5.3230608000000004</v>
      </c>
      <c r="AQ21" s="1">
        <v>5.3230608000000004</v>
      </c>
      <c r="AR21" s="23">
        <v>5.45239618</v>
      </c>
      <c r="AS21" s="1">
        <v>5.4523961799999991</v>
      </c>
      <c r="AT21" s="1">
        <v>4.3937244500000032</v>
      </c>
      <c r="AU21" s="1">
        <v>4.3937244500000032</v>
      </c>
    </row>
    <row r="22" spans="1:49" ht="35.25" customHeight="1">
      <c r="A22" s="38" t="s">
        <v>16</v>
      </c>
      <c r="B22" s="31">
        <v>3413100</v>
      </c>
      <c r="C22" s="41">
        <v>104.76300000000001</v>
      </c>
      <c r="D22" s="33">
        <f t="shared" si="0"/>
        <v>59.664837910000003</v>
      </c>
      <c r="E22" s="42">
        <f t="shared" si="1"/>
        <v>-45.098162090000002</v>
      </c>
      <c r="F22" s="43">
        <f t="shared" si="2"/>
        <v>56.952204413772037</v>
      </c>
      <c r="G22" s="44">
        <f>+C22*AC22/100</f>
        <v>104.76300000000001</v>
      </c>
      <c r="H22" s="33">
        <f t="shared" si="3"/>
        <v>59.664837910000003</v>
      </c>
      <c r="I22" s="42">
        <f>+H22-G22</f>
        <v>-45.098162090000002</v>
      </c>
      <c r="J22" s="43">
        <f>H22/G22*100</f>
        <v>56.952204413772037</v>
      </c>
      <c r="K22" s="63">
        <v>23.1</v>
      </c>
      <c r="L22" s="33">
        <f t="shared" si="4"/>
        <v>15.738203559999995</v>
      </c>
      <c r="M22" s="42">
        <f t="shared" si="5"/>
        <v>-7.3617964400000062</v>
      </c>
      <c r="N22" s="43">
        <f t="shared" si="6"/>
        <v>68.130751341991314</v>
      </c>
      <c r="O22" s="35">
        <f t="shared" si="7"/>
        <v>23.1</v>
      </c>
      <c r="P22" s="33">
        <f t="shared" si="8"/>
        <v>15.738203559999995</v>
      </c>
      <c r="Q22" s="42">
        <f>+P22-O22</f>
        <v>-7.3617964400000062</v>
      </c>
      <c r="R22" s="43">
        <f>P22/O22*100</f>
        <v>68.130751341991314</v>
      </c>
      <c r="S22" s="33">
        <v>7.3920000000000003</v>
      </c>
      <c r="T22" s="45">
        <v>7.6059999999999999</v>
      </c>
      <c r="U22" s="33">
        <f t="shared" si="9"/>
        <v>0.21399999999999952</v>
      </c>
      <c r="V22" s="36">
        <f t="shared" si="10"/>
        <v>1.0289502164502164</v>
      </c>
      <c r="W22" s="35">
        <f t="shared" si="21"/>
        <v>7.3920000000000003</v>
      </c>
      <c r="X22" s="39">
        <v>7.6059999999999999</v>
      </c>
      <c r="Y22" s="33">
        <f>+X22-W22</f>
        <v>0.21399999999999952</v>
      </c>
      <c r="Z22" s="37">
        <f>X22/W22</f>
        <v>1.0289502164502164</v>
      </c>
      <c r="AA22" s="55"/>
      <c r="AB22" s="56" t="e">
        <f t="shared" si="22"/>
        <v>#DIV/0!</v>
      </c>
      <c r="AC22" s="25">
        <v>100</v>
      </c>
      <c r="AD22" s="11"/>
      <c r="AE22" s="16"/>
      <c r="AF22" s="24">
        <f t="shared" si="23"/>
        <v>0.43544064999999854</v>
      </c>
      <c r="AG22" s="24">
        <f t="shared" si="13"/>
        <v>112.155</v>
      </c>
      <c r="AH22" s="21">
        <v>6.6308696900000008</v>
      </c>
      <c r="AI22" s="21">
        <v>6.6308696900000008</v>
      </c>
      <c r="AJ22" s="21">
        <v>8.4236984600000007</v>
      </c>
      <c r="AK22" s="21">
        <v>8.4236984600000007</v>
      </c>
      <c r="AL22" s="23">
        <v>7.2540279500000011</v>
      </c>
      <c r="AM22" s="23">
        <v>7.2540279500000011</v>
      </c>
      <c r="AN22" s="1">
        <v>7.3386503099999985</v>
      </c>
      <c r="AO22" s="1">
        <v>7.3386503099999985</v>
      </c>
      <c r="AP22" s="1">
        <v>7.1088285899999999</v>
      </c>
      <c r="AQ22" s="1">
        <v>7.108828589999999</v>
      </c>
      <c r="AR22" s="23">
        <v>7.1705593500000013</v>
      </c>
      <c r="AS22" s="1">
        <v>7.1705593500000013</v>
      </c>
      <c r="AT22" s="1">
        <v>8.1322035599999953</v>
      </c>
      <c r="AU22" s="1">
        <v>8.1322035599999953</v>
      </c>
    </row>
    <row r="23" spans="1:49" ht="35.25" customHeight="1">
      <c r="A23" s="38" t="s">
        <v>7</v>
      </c>
      <c r="B23" s="31">
        <v>3422101</v>
      </c>
      <c r="C23" s="32">
        <v>1004.73</v>
      </c>
      <c r="D23" s="33" t="e">
        <f t="shared" si="0"/>
        <v>#REF!</v>
      </c>
      <c r="E23" s="33" t="e">
        <f t="shared" si="1"/>
        <v>#REF!</v>
      </c>
      <c r="F23" s="40" t="e">
        <f t="shared" si="2"/>
        <v>#REF!</v>
      </c>
      <c r="G23" s="35">
        <v>0</v>
      </c>
      <c r="H23" s="33">
        <f t="shared" si="3"/>
        <v>0</v>
      </c>
      <c r="I23" s="33"/>
      <c r="J23" s="40"/>
      <c r="K23" s="63">
        <v>221.92</v>
      </c>
      <c r="L23" s="33" t="e">
        <f t="shared" si="4"/>
        <v>#REF!</v>
      </c>
      <c r="M23" s="33" t="e">
        <f t="shared" si="5"/>
        <v>#REF!</v>
      </c>
      <c r="N23" s="40" t="e">
        <f t="shared" si="6"/>
        <v>#REF!</v>
      </c>
      <c r="O23" s="35">
        <f t="shared" si="7"/>
        <v>0</v>
      </c>
      <c r="P23" s="33">
        <f t="shared" si="8"/>
        <v>0</v>
      </c>
      <c r="Q23" s="33"/>
      <c r="R23" s="40"/>
      <c r="S23" s="33">
        <v>71.014399999999995</v>
      </c>
      <c r="T23" s="45" t="e">
        <f>+#REF!+#REF!+#REF!+#REF!+#REF!+#REF!+#REF!+#REF!+#REF!+#REF!+#REF!+#REF!+#REF!+#REF!+#REF!+#REF!+#REF!+#REF!+#REF!+#REF!+#REF!+#REF!+#REF!</f>
        <v>#REF!</v>
      </c>
      <c r="U23" s="33" t="e">
        <f t="shared" si="9"/>
        <v>#REF!</v>
      </c>
      <c r="V23" s="36" t="e">
        <f t="shared" si="10"/>
        <v>#REF!</v>
      </c>
      <c r="W23" s="35">
        <f t="shared" si="21"/>
        <v>0</v>
      </c>
      <c r="X23" s="39"/>
      <c r="Y23" s="33">
        <f>+X23-W23</f>
        <v>0</v>
      </c>
      <c r="Z23" s="37"/>
      <c r="AA23" s="55"/>
      <c r="AB23" s="56" t="e">
        <f t="shared" si="22"/>
        <v>#REF!</v>
      </c>
      <c r="AC23" s="9">
        <v>0</v>
      </c>
      <c r="AD23" s="11"/>
      <c r="AE23" s="16"/>
      <c r="AF23" s="24" t="e">
        <f t="shared" si="23"/>
        <v>#REF!</v>
      </c>
      <c r="AG23" s="24">
        <f t="shared" si="13"/>
        <v>1075.7444</v>
      </c>
      <c r="AH23" s="21">
        <v>91.057260439999993</v>
      </c>
      <c r="AI23" s="21">
        <v>0</v>
      </c>
      <c r="AJ23" s="21">
        <v>80.807354229999987</v>
      </c>
      <c r="AK23" s="21">
        <v>0</v>
      </c>
      <c r="AL23" s="23">
        <v>63.825913620000009</v>
      </c>
      <c r="AM23" s="23">
        <v>0</v>
      </c>
      <c r="AN23" s="1">
        <v>66.575767310000003</v>
      </c>
      <c r="AO23" s="1">
        <v>0</v>
      </c>
      <c r="AP23" s="1">
        <v>69.841377859999994</v>
      </c>
      <c r="AQ23" s="1">
        <v>0</v>
      </c>
      <c r="AR23" s="23">
        <v>61.942244450000004</v>
      </c>
      <c r="AS23" s="1">
        <v>0</v>
      </c>
      <c r="AT23" s="1">
        <v>51.980232810000047</v>
      </c>
      <c r="AU23" s="1">
        <v>0</v>
      </c>
    </row>
    <row r="24" spans="1:49" ht="35.25" customHeight="1">
      <c r="A24" s="38" t="s">
        <v>10</v>
      </c>
      <c r="B24" s="31">
        <v>3422204</v>
      </c>
      <c r="C24" s="32">
        <v>31.004999999999999</v>
      </c>
      <c r="D24" s="33" t="e">
        <f t="shared" si="0"/>
        <v>#REF!</v>
      </c>
      <c r="E24" s="33" t="e">
        <f t="shared" si="1"/>
        <v>#REF!</v>
      </c>
      <c r="F24" s="40" t="e">
        <f t="shared" si="2"/>
        <v>#REF!</v>
      </c>
      <c r="G24" s="35">
        <v>0</v>
      </c>
      <c r="H24" s="33">
        <f t="shared" si="3"/>
        <v>0</v>
      </c>
      <c r="I24" s="33"/>
      <c r="J24" s="40"/>
      <c r="K24" s="63">
        <v>28.161000000000001</v>
      </c>
      <c r="L24" s="33" t="e">
        <f t="shared" si="4"/>
        <v>#REF!</v>
      </c>
      <c r="M24" s="33" t="e">
        <f t="shared" si="5"/>
        <v>#REF!</v>
      </c>
      <c r="N24" s="40" t="e">
        <f t="shared" si="6"/>
        <v>#REF!</v>
      </c>
      <c r="O24" s="35">
        <f t="shared" si="7"/>
        <v>0</v>
      </c>
      <c r="P24" s="33">
        <f t="shared" si="8"/>
        <v>0</v>
      </c>
      <c r="Q24" s="33"/>
      <c r="R24" s="40"/>
      <c r="S24" s="33">
        <v>9.0115200000000009</v>
      </c>
      <c r="T24" s="45" t="e">
        <f>+#REF!</f>
        <v>#REF!</v>
      </c>
      <c r="U24" s="33" t="e">
        <f t="shared" si="9"/>
        <v>#REF!</v>
      </c>
      <c r="V24" s="36" t="e">
        <f t="shared" si="10"/>
        <v>#REF!</v>
      </c>
      <c r="W24" s="35">
        <f t="shared" si="21"/>
        <v>0</v>
      </c>
      <c r="X24" s="39"/>
      <c r="Y24" s="33"/>
      <c r="Z24" s="37"/>
      <c r="AA24" s="55"/>
      <c r="AB24" s="56" t="e">
        <f t="shared" si="22"/>
        <v>#REF!</v>
      </c>
      <c r="AC24" s="9">
        <v>0</v>
      </c>
      <c r="AD24" s="12"/>
      <c r="AE24" s="18"/>
      <c r="AF24" s="24" t="e">
        <f t="shared" si="23"/>
        <v>#REF!</v>
      </c>
      <c r="AG24" s="24">
        <f t="shared" si="13"/>
        <v>40.01652</v>
      </c>
      <c r="AH24" s="21">
        <v>9.0923748</v>
      </c>
      <c r="AI24" s="21">
        <v>0</v>
      </c>
      <c r="AJ24" s="21">
        <v>8.6624424999999992</v>
      </c>
      <c r="AK24" s="21">
        <v>0</v>
      </c>
      <c r="AL24" s="23">
        <v>11.5386895</v>
      </c>
      <c r="AM24" s="23">
        <v>0</v>
      </c>
      <c r="AN24" s="1">
        <v>12.748403499999997</v>
      </c>
      <c r="AO24" s="1">
        <v>0</v>
      </c>
      <c r="AP24" s="1">
        <v>7.8152410000000003</v>
      </c>
      <c r="AQ24" s="1">
        <v>0</v>
      </c>
      <c r="AR24" s="23">
        <v>7.1360935000000003</v>
      </c>
      <c r="AS24" s="1">
        <v>0</v>
      </c>
      <c r="AT24" s="1">
        <v>8.6058854999999994</v>
      </c>
      <c r="AU24" s="1">
        <v>0</v>
      </c>
    </row>
    <row r="25" spans="1:49" ht="35.25" customHeight="1">
      <c r="A25" s="38" t="s">
        <v>15</v>
      </c>
      <c r="B25" s="31">
        <v>3422217</v>
      </c>
      <c r="C25" s="32">
        <v>1471.3040000000001</v>
      </c>
      <c r="D25" s="33" t="e">
        <f t="shared" si="0"/>
        <v>#REF!</v>
      </c>
      <c r="E25" s="33" t="e">
        <f t="shared" si="1"/>
        <v>#REF!</v>
      </c>
      <c r="F25" s="43" t="e">
        <f>D25/C25*100</f>
        <v>#REF!</v>
      </c>
      <c r="G25" s="35">
        <f>+C25*AC25/100</f>
        <v>1471.3040000000003</v>
      </c>
      <c r="H25" s="33">
        <f t="shared" si="3"/>
        <v>893.91869858000018</v>
      </c>
      <c r="I25" s="33">
        <f>+H25-G25</f>
        <v>-577.38530142000013</v>
      </c>
      <c r="J25" s="43">
        <f>H25/G25*100</f>
        <v>60.756899905118175</v>
      </c>
      <c r="K25" s="63">
        <v>60</v>
      </c>
      <c r="L25" s="33" t="e">
        <f t="shared" si="4"/>
        <v>#REF!</v>
      </c>
      <c r="M25" s="33" t="e">
        <f t="shared" si="5"/>
        <v>#REF!</v>
      </c>
      <c r="N25" s="43" t="e">
        <f t="shared" si="6"/>
        <v>#REF!</v>
      </c>
      <c r="O25" s="35">
        <f t="shared" si="7"/>
        <v>60</v>
      </c>
      <c r="P25" s="33">
        <f t="shared" si="8"/>
        <v>64.407382440000035</v>
      </c>
      <c r="Q25" s="33">
        <f>+P25-O25</f>
        <v>4.4073824400000348</v>
      </c>
      <c r="R25" s="43">
        <f>P25/O25*100</f>
        <v>107.34563740000004</v>
      </c>
      <c r="S25" s="33">
        <v>19.2</v>
      </c>
      <c r="T25" s="45" t="e">
        <f>+#REF!+#REF!+#REF!+#REF!+#REF!+#REF!+#REF!+#REF!+#REF!+#REF!+#REF!+#REF!+#REF!+#REF!+#REF!+#REF!+#REF!+#REF!+#REF!+#REF!+#REF!+#REF!+#REF!+#REF!+#REF!+#REF!+#REF!</f>
        <v>#REF!</v>
      </c>
      <c r="U25" s="33" t="e">
        <f t="shared" si="9"/>
        <v>#REF!</v>
      </c>
      <c r="V25" s="36" t="e">
        <f t="shared" si="10"/>
        <v>#REF!</v>
      </c>
      <c r="W25" s="35">
        <f t="shared" si="21"/>
        <v>19.2</v>
      </c>
      <c r="X25" s="39">
        <v>14.665100000000001</v>
      </c>
      <c r="Y25" s="33">
        <f>+X25-W25</f>
        <v>-4.5348999999999986</v>
      </c>
      <c r="Z25" s="62">
        <f>X25/W25</f>
        <v>0.76380729166666672</v>
      </c>
      <c r="AA25" s="55"/>
      <c r="AB25" s="56" t="e">
        <f t="shared" si="22"/>
        <v>#REF!</v>
      </c>
      <c r="AC25" s="25">
        <v>100</v>
      </c>
      <c r="AD25" s="11"/>
      <c r="AE25" s="16"/>
      <c r="AF25" s="24" t="e">
        <f t="shared" si="23"/>
        <v>#REF!</v>
      </c>
      <c r="AG25" s="24">
        <f t="shared" si="13"/>
        <v>1490.5040000000001</v>
      </c>
      <c r="AH25" s="21">
        <v>84.530544559999996</v>
      </c>
      <c r="AI25" s="21">
        <v>84.530544559999996</v>
      </c>
      <c r="AJ25" s="21">
        <v>113.28571579999999</v>
      </c>
      <c r="AK25" s="21">
        <v>113.28571579999999</v>
      </c>
      <c r="AL25" s="23">
        <v>105.48014858000001</v>
      </c>
      <c r="AM25" s="23">
        <v>105.48014858000001</v>
      </c>
      <c r="AN25" s="1">
        <v>167.66587787000003</v>
      </c>
      <c r="AO25" s="1">
        <v>167.66587787000003</v>
      </c>
      <c r="AP25" s="1">
        <v>203.87353704999998</v>
      </c>
      <c r="AQ25" s="1">
        <v>203.87353704999998</v>
      </c>
      <c r="AR25" s="23">
        <v>154.67549228000004</v>
      </c>
      <c r="AS25" s="1">
        <v>154.67549228000004</v>
      </c>
      <c r="AT25" s="1">
        <v>49.742282440000039</v>
      </c>
      <c r="AU25" s="1">
        <v>49.742282440000032</v>
      </c>
    </row>
    <row r="26" spans="1:49" ht="35.25" customHeight="1">
      <c r="A26" s="38" t="s">
        <v>11</v>
      </c>
      <c r="B26" s="31">
        <v>3430105</v>
      </c>
      <c r="C26" s="32">
        <v>963.149</v>
      </c>
      <c r="D26" s="33" t="e">
        <f t="shared" si="0"/>
        <v>#REF!</v>
      </c>
      <c r="E26" s="33" t="e">
        <f>+D26-C26</f>
        <v>#REF!</v>
      </c>
      <c r="F26" s="34" t="e">
        <f>D26/C26*100</f>
        <v>#REF!</v>
      </c>
      <c r="G26" s="35">
        <v>0</v>
      </c>
      <c r="H26" s="33">
        <f t="shared" si="3"/>
        <v>0</v>
      </c>
      <c r="I26" s="33">
        <f>+H26-G26</f>
        <v>0</v>
      </c>
      <c r="J26" s="34"/>
      <c r="K26" s="63">
        <v>360.28300000000002</v>
      </c>
      <c r="L26" s="33" t="e">
        <f t="shared" si="4"/>
        <v>#REF!</v>
      </c>
      <c r="M26" s="33" t="e">
        <f t="shared" si="5"/>
        <v>#REF!</v>
      </c>
      <c r="N26" s="34" t="e">
        <f t="shared" si="6"/>
        <v>#REF!</v>
      </c>
      <c r="O26" s="35">
        <f t="shared" si="7"/>
        <v>0</v>
      </c>
      <c r="P26" s="33">
        <f t="shared" si="8"/>
        <v>0</v>
      </c>
      <c r="Q26" s="33">
        <f>+P26-O26</f>
        <v>0</v>
      </c>
      <c r="R26" s="34"/>
      <c r="S26" s="33">
        <v>115.29056000000001</v>
      </c>
      <c r="T26" s="45" t="e">
        <f>+#REF!+#REF!+#REF!+#REF!+#REF!+#REF!+#REF!+#REF!+#REF!+#REF!+#REF!+#REF!+#REF!+#REF!+#REF!+#REF!+#REF!+#REF!+#REF!+#REF!+#REF!+#REF!+#REF!</f>
        <v>#REF!</v>
      </c>
      <c r="U26" s="33" t="e">
        <f t="shared" si="9"/>
        <v>#REF!</v>
      </c>
      <c r="V26" s="36" t="e">
        <f t="shared" si="10"/>
        <v>#REF!</v>
      </c>
      <c r="W26" s="35">
        <f t="shared" si="21"/>
        <v>0</v>
      </c>
      <c r="X26" s="39"/>
      <c r="Y26" s="33">
        <f>+X26-W26</f>
        <v>0</v>
      </c>
      <c r="Z26" s="37"/>
      <c r="AA26" s="55"/>
      <c r="AB26" s="56" t="e">
        <f t="shared" si="22"/>
        <v>#REF!</v>
      </c>
      <c r="AC26" s="9">
        <v>0</v>
      </c>
      <c r="AD26" s="11"/>
      <c r="AE26" s="16"/>
      <c r="AF26" s="24" t="e">
        <f t="shared" si="23"/>
        <v>#REF!</v>
      </c>
      <c r="AG26" s="24">
        <f t="shared" si="13"/>
        <v>1078.43956</v>
      </c>
      <c r="AH26" s="21">
        <v>80.703184379999982</v>
      </c>
      <c r="AI26" s="21">
        <v>0</v>
      </c>
      <c r="AJ26" s="21">
        <v>90.436330009999992</v>
      </c>
      <c r="AK26" s="21">
        <v>0</v>
      </c>
      <c r="AL26" s="23">
        <v>158.31021701000003</v>
      </c>
      <c r="AM26" s="23">
        <v>0</v>
      </c>
      <c r="AN26" s="1">
        <v>106.27730553999999</v>
      </c>
      <c r="AO26" s="1">
        <v>0</v>
      </c>
      <c r="AP26" s="1">
        <v>75.732515660000004</v>
      </c>
      <c r="AQ26" s="1">
        <v>0</v>
      </c>
      <c r="AR26" s="23">
        <v>105.95862527</v>
      </c>
      <c r="AS26" s="1">
        <v>0</v>
      </c>
      <c r="AT26" s="1">
        <v>94.901397979999999</v>
      </c>
      <c r="AU26" s="1">
        <v>0</v>
      </c>
    </row>
    <row r="27" spans="1:49" ht="35.25" customHeight="1" thickBot="1">
      <c r="A27" s="38" t="s">
        <v>14</v>
      </c>
      <c r="B27" s="31">
        <v>3450960</v>
      </c>
      <c r="C27" s="32"/>
      <c r="D27" s="33" t="e">
        <f t="shared" si="0"/>
        <v>#REF!</v>
      </c>
      <c r="E27" s="33" t="e">
        <f t="shared" si="1"/>
        <v>#REF!</v>
      </c>
      <c r="F27" s="43"/>
      <c r="G27" s="35">
        <v>0</v>
      </c>
      <c r="H27" s="33">
        <f t="shared" si="3"/>
        <v>182.67292451998</v>
      </c>
      <c r="I27" s="33">
        <f>+H27-G27</f>
        <v>182.67292451998</v>
      </c>
      <c r="J27" s="43"/>
      <c r="K27" s="63"/>
      <c r="L27" s="33" t="e">
        <f t="shared" si="4"/>
        <v>#REF!</v>
      </c>
      <c r="M27" s="33" t="e">
        <f t="shared" si="5"/>
        <v>#REF!</v>
      </c>
      <c r="N27" s="43"/>
      <c r="O27" s="35">
        <f t="shared" si="7"/>
        <v>0</v>
      </c>
      <c r="P27" s="33">
        <f t="shared" si="8"/>
        <v>37.324773962150005</v>
      </c>
      <c r="Q27" s="33">
        <f>+P27-O27</f>
        <v>37.324773962150005</v>
      </c>
      <c r="R27" s="43"/>
      <c r="S27" s="33"/>
      <c r="T27" s="45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+21.866279</f>
        <v>#REF!</v>
      </c>
      <c r="U27" s="33" t="e">
        <f t="shared" si="9"/>
        <v>#REF!</v>
      </c>
      <c r="V27" s="34" t="e">
        <f t="shared" si="10"/>
        <v>#REF!</v>
      </c>
      <c r="W27" s="35">
        <f t="shared" si="21"/>
        <v>0</v>
      </c>
      <c r="X27" s="39">
        <v>13.34</v>
      </c>
      <c r="Y27" s="33">
        <f>+X27-W27</f>
        <v>13.34</v>
      </c>
      <c r="Z27" s="37"/>
      <c r="AA27" s="55"/>
      <c r="AB27" s="56" t="e">
        <f t="shared" si="22"/>
        <v>#REF!</v>
      </c>
      <c r="AC27" s="9">
        <v>100</v>
      </c>
      <c r="AD27" s="13"/>
      <c r="AE27" s="16"/>
      <c r="AF27" s="24" t="e">
        <f t="shared" si="23"/>
        <v>#REF!</v>
      </c>
      <c r="AG27" s="24">
        <f t="shared" si="13"/>
        <v>0</v>
      </c>
      <c r="AH27" s="21">
        <v>16.554045990000002</v>
      </c>
      <c r="AI27" s="21">
        <v>6.9</v>
      </c>
      <c r="AJ27" s="21">
        <v>40.676998589999997</v>
      </c>
      <c r="AK27" s="21">
        <v>40.676998589999997</v>
      </c>
      <c r="AL27" s="23">
        <v>8.0731444499999991</v>
      </c>
      <c r="AM27" s="23">
        <v>8.0731444499999991</v>
      </c>
      <c r="AN27" s="1">
        <v>25.111965989999998</v>
      </c>
      <c r="AO27" s="1">
        <v>20.842931771700002</v>
      </c>
      <c r="AP27" s="1">
        <v>75.527308489999996</v>
      </c>
      <c r="AQ27" s="1">
        <v>63.216357206129999</v>
      </c>
      <c r="AR27" s="23">
        <v>2.7387185400000003</v>
      </c>
      <c r="AS27" s="1">
        <v>5.6387185400000002</v>
      </c>
      <c r="AT27" s="1">
        <v>49.453142190000001</v>
      </c>
      <c r="AU27" s="1">
        <v>23.984773962150001</v>
      </c>
    </row>
    <row r="28" spans="1:49" s="3" customFormat="1" ht="35.25" customHeight="1" thickBot="1">
      <c r="A28" s="46" t="s">
        <v>51</v>
      </c>
      <c r="B28" s="47" t="s">
        <v>42</v>
      </c>
      <c r="C28" s="47">
        <f>SUM(C9:C27)</f>
        <v>41452.950999999994</v>
      </c>
      <c r="D28" s="48" t="e">
        <f>SUM(D9:D27)</f>
        <v>#REF!</v>
      </c>
      <c r="E28" s="48" t="e">
        <f>+D28-C28</f>
        <v>#REF!</v>
      </c>
      <c r="F28" s="49" t="e">
        <f>D28/C28*100</f>
        <v>#REF!</v>
      </c>
      <c r="G28" s="47">
        <f>SUM(G9:G27)</f>
        <v>20023.30312</v>
      </c>
      <c r="H28" s="48">
        <f>SUM(H9:H27)+8.7</f>
        <v>14607.147813695183</v>
      </c>
      <c r="I28" s="48">
        <f>+H28-G28</f>
        <v>-5416.1553063048177</v>
      </c>
      <c r="J28" s="49">
        <f>H28/G28*100</f>
        <v>72.95074007597195</v>
      </c>
      <c r="K28" s="47">
        <f>SUM(K9:K27)</f>
        <v>12118.141</v>
      </c>
      <c r="L28" s="48" t="e">
        <f>SUM(L9:L27)</f>
        <v>#REF!</v>
      </c>
      <c r="M28" s="48" t="e">
        <f t="shared" si="5"/>
        <v>#REF!</v>
      </c>
      <c r="N28" s="49" t="e">
        <f>L28/K28*100</f>
        <v>#REF!</v>
      </c>
      <c r="O28" s="47">
        <f>SUM(O9:O27)</f>
        <v>4351.7110000000002</v>
      </c>
      <c r="P28" s="48">
        <f>SUM(P9:P27)</f>
        <v>3613.9315534465504</v>
      </c>
      <c r="Q28" s="49">
        <f>+P28-O28</f>
        <v>-737.77944655344982</v>
      </c>
      <c r="R28" s="49">
        <f>P28/O28*100</f>
        <v>83.046221439028244</v>
      </c>
      <c r="S28" s="47">
        <f>SUM(S9:S27)</f>
        <v>3059.6999999999948</v>
      </c>
      <c r="T28" s="48" t="e">
        <f>SUM(T9:T27)</f>
        <v>#REF!</v>
      </c>
      <c r="U28" s="48" t="e">
        <f t="shared" si="9"/>
        <v>#REF!</v>
      </c>
      <c r="V28" s="49" t="e">
        <f>T28/S28*100</f>
        <v>#REF!</v>
      </c>
      <c r="W28" s="47">
        <f>SUM(W9:W27)</f>
        <v>1592.7553395603961</v>
      </c>
      <c r="X28" s="48">
        <f>SUM(X9:X27)</f>
        <v>1384.3227999999999</v>
      </c>
      <c r="Y28" s="48">
        <f>+X28-W28</f>
        <v>-208.43253956039621</v>
      </c>
      <c r="Z28" s="49">
        <f>X28/W28*100</f>
        <v>86.913712710081143</v>
      </c>
      <c r="AA28" s="57">
        <f>SUM(AA9:AA27)</f>
        <v>0</v>
      </c>
      <c r="AB28" s="58" t="e">
        <f t="shared" si="22"/>
        <v>#REF!</v>
      </c>
      <c r="AC28" s="20"/>
      <c r="AD28" s="8"/>
      <c r="AE28" s="15"/>
      <c r="AH28" s="22">
        <f t="shared" ref="AH28:AW28" si="24">SUM(AH9:AH27)</f>
        <v>3163.6725765700003</v>
      </c>
      <c r="AI28" s="22">
        <f t="shared" si="24"/>
        <v>1254.9057240056002</v>
      </c>
      <c r="AJ28" s="22">
        <f t="shared" si="24"/>
        <v>3346.9456522900005</v>
      </c>
      <c r="AK28" s="22">
        <f t="shared" si="24"/>
        <v>1795.5863108372002</v>
      </c>
      <c r="AL28" s="22">
        <f t="shared" si="24"/>
        <v>4998.6168023100008</v>
      </c>
      <c r="AM28" s="22">
        <f t="shared" si="24"/>
        <v>1769.6158587167997</v>
      </c>
      <c r="AN28" s="22">
        <f t="shared" si="24"/>
        <v>4760.4205014699992</v>
      </c>
      <c r="AO28" s="22">
        <f t="shared" si="24"/>
        <v>2118.2032307920999</v>
      </c>
      <c r="AP28" s="22">
        <f t="shared" si="24"/>
        <v>4663.5672954499996</v>
      </c>
      <c r="AQ28" s="22">
        <f t="shared" si="24"/>
        <v>2073.5364123761301</v>
      </c>
      <c r="AR28" s="22">
        <f t="shared" si="24"/>
        <v>5390.5443756200002</v>
      </c>
      <c r="AS28" s="22">
        <f t="shared" si="24"/>
        <v>1972.6687235208001</v>
      </c>
      <c r="AT28" s="22">
        <f t="shared" si="24"/>
        <v>5114.9803715600019</v>
      </c>
      <c r="AU28" s="22">
        <f t="shared" si="24"/>
        <v>2229.6087534465505</v>
      </c>
      <c r="AV28" s="22">
        <f t="shared" si="24"/>
        <v>0</v>
      </c>
      <c r="AW28" s="22">
        <f t="shared" si="24"/>
        <v>0</v>
      </c>
    </row>
    <row r="29" spans="1:49" ht="23.25" thickBot="1">
      <c r="S29" s="4"/>
      <c r="T29" s="4"/>
      <c r="U29" s="4"/>
      <c r="V29" s="4"/>
      <c r="W29" s="4">
        <v>1392</v>
      </c>
      <c r="X29" s="4">
        <v>1384</v>
      </c>
      <c r="Y29" s="48">
        <f>+X29-W29</f>
        <v>-8</v>
      </c>
      <c r="Z29" s="49">
        <f>X29/W29*100</f>
        <v>99.425287356321832</v>
      </c>
      <c r="AA29" s="59"/>
      <c r="AB29" s="59"/>
      <c r="AC29" s="4"/>
    </row>
    <row r="30" spans="1:49">
      <c r="S30" s="4"/>
      <c r="T30" s="4"/>
      <c r="U30" s="4"/>
      <c r="V30" s="4"/>
      <c r="W30" s="4">
        <v>7.3920000000000003</v>
      </c>
      <c r="X30" s="4"/>
      <c r="Y30" s="4"/>
      <c r="Z30" s="4"/>
      <c r="AA30" s="59"/>
      <c r="AB30" s="59"/>
      <c r="AC30" s="4"/>
    </row>
    <row r="31" spans="1:49">
      <c r="D31" s="66"/>
      <c r="S31" s="4"/>
      <c r="T31" s="4"/>
      <c r="U31" s="4"/>
      <c r="V31" s="4"/>
      <c r="W31" s="4">
        <v>7.3920000000000003</v>
      </c>
      <c r="X31" s="4"/>
      <c r="Y31" s="4"/>
      <c r="Z31" s="4"/>
      <c r="AA31" s="59"/>
      <c r="AB31" s="59"/>
      <c r="AC31" s="4"/>
    </row>
    <row r="32" spans="1:49">
      <c r="S32" s="4"/>
      <c r="T32" s="4"/>
      <c r="U32" s="4"/>
      <c r="V32" s="4"/>
      <c r="W32" s="4"/>
      <c r="X32" s="4"/>
      <c r="Y32" s="4"/>
      <c r="Z32" s="4"/>
      <c r="AA32" s="59"/>
      <c r="AB32" s="59"/>
      <c r="AC32" s="4"/>
    </row>
    <row r="33" spans="4:29">
      <c r="S33" s="4"/>
      <c r="T33" s="4"/>
      <c r="U33" s="4"/>
      <c r="V33" s="4"/>
      <c r="W33" s="4"/>
      <c r="X33" s="4"/>
      <c r="Y33" s="4"/>
      <c r="Z33" s="4"/>
      <c r="AA33" s="59"/>
      <c r="AB33" s="59"/>
      <c r="AC33" s="4"/>
    </row>
    <row r="34" spans="4:29">
      <c r="D34" s="66"/>
      <c r="S34" s="4"/>
      <c r="T34" s="4"/>
      <c r="U34" s="4"/>
      <c r="V34" s="4"/>
      <c r="W34" s="4"/>
      <c r="X34" s="4"/>
      <c r="Y34" s="4"/>
      <c r="Z34" s="4"/>
      <c r="AA34" s="59"/>
      <c r="AB34" s="59"/>
      <c r="AC34" s="4"/>
    </row>
    <row r="35" spans="4:29">
      <c r="S35" s="4"/>
      <c r="T35" s="4"/>
      <c r="U35" s="4"/>
      <c r="V35" s="4"/>
      <c r="W35" s="4"/>
      <c r="X35" s="4"/>
      <c r="Y35" s="4"/>
      <c r="Z35" s="4"/>
      <c r="AA35" s="59"/>
      <c r="AB35" s="59"/>
      <c r="AC35" s="4"/>
    </row>
    <row r="36" spans="4:29">
      <c r="S36" s="4"/>
      <c r="T36" s="4"/>
      <c r="U36" s="4"/>
      <c r="V36" s="4"/>
      <c r="W36" s="4"/>
      <c r="X36" s="4"/>
      <c r="Y36" s="4"/>
      <c r="Z36" s="4"/>
      <c r="AA36" s="59"/>
      <c r="AB36" s="59"/>
      <c r="AC36" s="4"/>
    </row>
    <row r="37" spans="4:29">
      <c r="S37" s="4"/>
      <c r="T37" s="4"/>
      <c r="U37" s="4"/>
      <c r="V37" s="4"/>
      <c r="W37" s="4"/>
      <c r="X37" s="4"/>
      <c r="Y37" s="4"/>
      <c r="Z37" s="4"/>
      <c r="AA37" s="59"/>
      <c r="AB37" s="59"/>
      <c r="AC37" s="4"/>
    </row>
    <row r="38" spans="4:29">
      <c r="S38" s="4"/>
      <c r="T38" s="4"/>
      <c r="U38" s="4"/>
      <c r="V38" s="4"/>
      <c r="W38" s="4"/>
      <c r="X38" s="4"/>
      <c r="Y38" s="4"/>
      <c r="Z38" s="4"/>
      <c r="AA38" s="59"/>
      <c r="AB38" s="59"/>
      <c r="AC38" s="4"/>
    </row>
    <row r="39" spans="4:29">
      <c r="S39" s="4"/>
      <c r="T39" s="4"/>
      <c r="U39" s="4"/>
      <c r="V39" s="4"/>
      <c r="W39" s="4"/>
      <c r="X39" s="4"/>
      <c r="Y39" s="4"/>
      <c r="Z39" s="4"/>
      <c r="AA39" s="59"/>
      <c r="AB39" s="59"/>
      <c r="AC39" s="4"/>
    </row>
    <row r="40" spans="4:29">
      <c r="S40" s="4"/>
      <c r="T40" s="4"/>
      <c r="U40" s="4"/>
      <c r="V40" s="4"/>
      <c r="W40" s="4"/>
      <c r="X40" s="4"/>
      <c r="Y40" s="4"/>
      <c r="Z40" s="4"/>
      <c r="AA40" s="59"/>
      <c r="AB40" s="59"/>
      <c r="AC40" s="4"/>
    </row>
    <row r="41" spans="4:29">
      <c r="S41" s="4"/>
      <c r="T41" s="4"/>
      <c r="U41" s="4"/>
      <c r="V41" s="4"/>
      <c r="W41" s="4"/>
      <c r="X41" s="4"/>
      <c r="Y41" s="4"/>
      <c r="Z41" s="4"/>
      <c r="AA41" s="59"/>
      <c r="AB41" s="59"/>
      <c r="AC41" s="4"/>
    </row>
    <row r="42" spans="4:29">
      <c r="S42" s="4"/>
      <c r="T42" s="4"/>
      <c r="U42" s="4"/>
      <c r="V42" s="4"/>
      <c r="W42" s="4"/>
      <c r="X42" s="4"/>
      <c r="Y42" s="4"/>
      <c r="Z42" s="4"/>
      <c r="AA42" s="59"/>
      <c r="AB42" s="59"/>
      <c r="AC42" s="4"/>
    </row>
    <row r="43" spans="4:29">
      <c r="S43" s="4"/>
      <c r="T43" s="4"/>
      <c r="U43" s="4"/>
      <c r="V43" s="4"/>
      <c r="W43" s="4"/>
      <c r="X43" s="4"/>
      <c r="Y43" s="4"/>
      <c r="Z43" s="4"/>
      <c r="AA43" s="59"/>
      <c r="AB43" s="59"/>
      <c r="AC43" s="4"/>
    </row>
    <row r="44" spans="4:29">
      <c r="S44" s="4"/>
      <c r="T44" s="4"/>
      <c r="U44" s="4"/>
      <c r="V44" s="4"/>
      <c r="W44" s="4"/>
      <c r="X44" s="4"/>
      <c r="Y44" s="4"/>
      <c r="Z44" s="4"/>
      <c r="AA44" s="59"/>
      <c r="AB44" s="59"/>
      <c r="AC44" s="4"/>
    </row>
    <row r="45" spans="4:29">
      <c r="S45" s="4"/>
      <c r="T45" s="4"/>
      <c r="U45" s="4"/>
      <c r="V45" s="4"/>
      <c r="W45" s="4"/>
      <c r="X45" s="4"/>
      <c r="Y45" s="4"/>
      <c r="Z45" s="4"/>
      <c r="AA45" s="59"/>
      <c r="AB45" s="59"/>
      <c r="AC45" s="4"/>
    </row>
    <row r="46" spans="4:29">
      <c r="S46" s="4"/>
      <c r="T46" s="4"/>
      <c r="U46" s="4"/>
      <c r="V46" s="4"/>
      <c r="W46" s="4"/>
      <c r="X46" s="4"/>
      <c r="Y46" s="4"/>
      <c r="Z46" s="4"/>
      <c r="AA46" s="59"/>
      <c r="AB46" s="59"/>
      <c r="AC46" s="4"/>
    </row>
    <row r="47" spans="4:29">
      <c r="S47" s="4"/>
      <c r="T47" s="4"/>
      <c r="U47" s="4"/>
      <c r="V47" s="4"/>
      <c r="W47" s="4"/>
      <c r="X47" s="4"/>
      <c r="Y47" s="4"/>
      <c r="Z47" s="4"/>
      <c r="AA47" s="59"/>
      <c r="AB47" s="59"/>
      <c r="AC47" s="4"/>
    </row>
    <row r="48" spans="4:29">
      <c r="S48" s="4"/>
      <c r="T48" s="4"/>
      <c r="U48" s="4"/>
      <c r="V48" s="4"/>
      <c r="W48" s="4"/>
      <c r="X48" s="4"/>
      <c r="Y48" s="4"/>
      <c r="Z48" s="4"/>
      <c r="AA48" s="59"/>
      <c r="AB48" s="59"/>
      <c r="AC48" s="4"/>
    </row>
    <row r="49" spans="19:29">
      <c r="S49" s="4"/>
      <c r="T49" s="4"/>
      <c r="U49" s="4"/>
      <c r="V49" s="4"/>
      <c r="W49" s="4"/>
      <c r="X49" s="4"/>
      <c r="Y49" s="4"/>
      <c r="Z49" s="4"/>
      <c r="AA49" s="59"/>
      <c r="AB49" s="59"/>
      <c r="AC49" s="4"/>
    </row>
    <row r="50" spans="19:29">
      <c r="S50" s="4"/>
      <c r="T50" s="4"/>
      <c r="U50" s="4"/>
      <c r="V50" s="4"/>
      <c r="W50" s="4"/>
      <c r="X50" s="4"/>
      <c r="Y50" s="4"/>
      <c r="Z50" s="4"/>
      <c r="AA50" s="59"/>
      <c r="AB50" s="59"/>
      <c r="AC50" s="4"/>
    </row>
    <row r="51" spans="19:29">
      <c r="S51" s="4"/>
      <c r="T51" s="4"/>
      <c r="U51" s="4"/>
      <c r="V51" s="4"/>
      <c r="W51" s="4"/>
      <c r="X51" s="4"/>
      <c r="Y51" s="4"/>
      <c r="Z51" s="4"/>
      <c r="AA51" s="59"/>
      <c r="AB51" s="59"/>
      <c r="AC51" s="4"/>
    </row>
    <row r="52" spans="19:29">
      <c r="S52" s="4"/>
      <c r="T52" s="4"/>
      <c r="U52" s="4"/>
      <c r="V52" s="4"/>
      <c r="W52" s="4"/>
      <c r="X52" s="4"/>
      <c r="Y52" s="4"/>
      <c r="Z52" s="4"/>
      <c r="AA52" s="59"/>
      <c r="AB52" s="59"/>
      <c r="AC52" s="4"/>
    </row>
    <row r="53" spans="19:29">
      <c r="S53" s="4"/>
      <c r="T53" s="4"/>
      <c r="U53" s="4"/>
      <c r="V53" s="4"/>
      <c r="W53" s="4"/>
      <c r="X53" s="4"/>
      <c r="Y53" s="4"/>
      <c r="Z53" s="4"/>
      <c r="AA53" s="59"/>
      <c r="AB53" s="59"/>
      <c r="AC53" s="4"/>
    </row>
    <row r="54" spans="19:29">
      <c r="S54" s="4"/>
      <c r="T54" s="4"/>
      <c r="U54" s="4"/>
      <c r="V54" s="4"/>
      <c r="W54" s="4"/>
      <c r="X54" s="4"/>
      <c r="Y54" s="4"/>
      <c r="Z54" s="4"/>
      <c r="AA54" s="59"/>
      <c r="AB54" s="59"/>
      <c r="AC54" s="4"/>
    </row>
    <row r="55" spans="19:29">
      <c r="S55" s="4"/>
      <c r="T55" s="4"/>
      <c r="U55" s="4"/>
      <c r="V55" s="4"/>
      <c r="W55" s="4"/>
      <c r="X55" s="4"/>
      <c r="Y55" s="4"/>
      <c r="Z55" s="4"/>
      <c r="AA55" s="59"/>
      <c r="AB55" s="59"/>
      <c r="AC55" s="4"/>
    </row>
    <row r="56" spans="19:29">
      <c r="S56" s="4"/>
      <c r="T56" s="4"/>
      <c r="U56" s="4"/>
      <c r="V56" s="4"/>
      <c r="W56" s="4"/>
      <c r="X56" s="4"/>
      <c r="Y56" s="4"/>
      <c r="Z56" s="4"/>
      <c r="AA56" s="59"/>
      <c r="AB56" s="59"/>
      <c r="AC56" s="4"/>
    </row>
    <row r="57" spans="19:29">
      <c r="S57" s="4"/>
      <c r="T57" s="4"/>
      <c r="U57" s="4"/>
      <c r="V57" s="4"/>
      <c r="W57" s="4"/>
      <c r="X57" s="4"/>
      <c r="Y57" s="4"/>
      <c r="Z57" s="4"/>
      <c r="AA57" s="59"/>
      <c r="AB57" s="59"/>
      <c r="AC57" s="4"/>
    </row>
    <row r="58" spans="19:29">
      <c r="S58" s="4"/>
      <c r="T58" s="4"/>
      <c r="U58" s="4"/>
      <c r="V58" s="4"/>
      <c r="W58" s="4"/>
      <c r="X58" s="4"/>
      <c r="Y58" s="4"/>
      <c r="Z58" s="4"/>
      <c r="AA58" s="59"/>
      <c r="AB58" s="59"/>
      <c r="AC58" s="4"/>
    </row>
    <row r="59" spans="19:29">
      <c r="S59" s="4"/>
      <c r="T59" s="4"/>
      <c r="U59" s="4"/>
      <c r="V59" s="4"/>
      <c r="W59" s="4"/>
      <c r="X59" s="4"/>
      <c r="Y59" s="4"/>
      <c r="Z59" s="4"/>
      <c r="AA59" s="59"/>
      <c r="AB59" s="59"/>
      <c r="AC59" s="4"/>
    </row>
    <row r="60" spans="19:29">
      <c r="S60" s="4"/>
      <c r="T60" s="4"/>
      <c r="U60" s="4"/>
      <c r="V60" s="4"/>
      <c r="W60" s="4"/>
      <c r="X60" s="4"/>
      <c r="Y60" s="4"/>
      <c r="Z60" s="4"/>
      <c r="AA60" s="59"/>
      <c r="AB60" s="59"/>
      <c r="AC60" s="4"/>
    </row>
    <row r="61" spans="19:29">
      <c r="S61" s="4"/>
      <c r="T61" s="4"/>
      <c r="U61" s="4"/>
      <c r="V61" s="4"/>
      <c r="W61" s="4"/>
      <c r="X61" s="4"/>
      <c r="Y61" s="4"/>
      <c r="Z61" s="4"/>
      <c r="AA61" s="59"/>
      <c r="AB61" s="59"/>
      <c r="AC61" s="4"/>
    </row>
    <row r="62" spans="19:29">
      <c r="S62" s="4"/>
      <c r="T62" s="4"/>
      <c r="U62" s="4"/>
      <c r="V62" s="4"/>
      <c r="W62" s="4"/>
      <c r="X62" s="4"/>
      <c r="Y62" s="4"/>
      <c r="Z62" s="4"/>
      <c r="AA62" s="59"/>
      <c r="AB62" s="59"/>
      <c r="AC62" s="4"/>
    </row>
    <row r="63" spans="19:29">
      <c r="S63" s="4"/>
      <c r="T63" s="4"/>
      <c r="U63" s="4"/>
      <c r="V63" s="4"/>
      <c r="W63" s="4"/>
      <c r="X63" s="4"/>
      <c r="Y63" s="4"/>
      <c r="Z63" s="4"/>
      <c r="AA63" s="59"/>
      <c r="AB63" s="59"/>
      <c r="AC63" s="4"/>
    </row>
    <row r="64" spans="19:29">
      <c r="S64" s="4"/>
      <c r="T64" s="4"/>
      <c r="U64" s="4"/>
      <c r="V64" s="4"/>
      <c r="W64" s="4"/>
      <c r="X64" s="4"/>
      <c r="Y64" s="4"/>
      <c r="Z64" s="4"/>
      <c r="AA64" s="59"/>
      <c r="AB64" s="59"/>
      <c r="AC64" s="4"/>
    </row>
    <row r="65" spans="19:29">
      <c r="S65" s="4"/>
      <c r="T65" s="4"/>
      <c r="U65" s="4"/>
      <c r="V65" s="4"/>
      <c r="W65" s="4"/>
      <c r="X65" s="4"/>
      <c r="Y65" s="4"/>
      <c r="Z65" s="4"/>
      <c r="AA65" s="59"/>
      <c r="AB65" s="59"/>
      <c r="AC65" s="4"/>
    </row>
    <row r="66" spans="19:29">
      <c r="S66" s="4"/>
      <c r="T66" s="4"/>
      <c r="U66" s="4"/>
      <c r="V66" s="4"/>
      <c r="W66" s="4"/>
      <c r="Z66" s="4"/>
      <c r="AA66" s="59"/>
      <c r="AB66" s="59"/>
      <c r="AC66" s="4"/>
    </row>
    <row r="67" spans="19:29">
      <c r="S67" s="4"/>
      <c r="T67" s="4"/>
      <c r="U67" s="4"/>
      <c r="V67" s="4"/>
      <c r="W67" s="4"/>
      <c r="Z67" s="4"/>
      <c r="AA67" s="59"/>
      <c r="AB67" s="59"/>
      <c r="AC67" s="4"/>
    </row>
    <row r="68" spans="19:29">
      <c r="S68" s="4"/>
      <c r="T68" s="4"/>
      <c r="U68" s="4"/>
      <c r="V68" s="4"/>
      <c r="W68" s="4"/>
      <c r="Z68" s="4"/>
      <c r="AA68" s="59"/>
      <c r="AB68" s="59"/>
      <c r="AC68" s="4"/>
    </row>
    <row r="69" spans="19:29">
      <c r="S69" s="4"/>
      <c r="T69" s="4"/>
      <c r="U69" s="4"/>
      <c r="V69" s="4"/>
      <c r="W69" s="4"/>
      <c r="Z69" s="4"/>
      <c r="AA69" s="59"/>
      <c r="AB69" s="59"/>
      <c r="AC69" s="4"/>
    </row>
    <row r="70" spans="19:29">
      <c r="S70" s="4"/>
      <c r="T70" s="4"/>
      <c r="U70" s="4"/>
      <c r="V70" s="4"/>
      <c r="W70" s="4"/>
      <c r="Z70" s="4"/>
      <c r="AA70" s="59"/>
      <c r="AB70" s="59"/>
      <c r="AC70" s="4"/>
    </row>
    <row r="71" spans="19:29">
      <c r="S71" s="4"/>
      <c r="T71" s="4"/>
      <c r="U71" s="4"/>
      <c r="V71" s="4"/>
      <c r="W71" s="4"/>
      <c r="Z71" s="4"/>
      <c r="AA71" s="59"/>
      <c r="AB71" s="59"/>
      <c r="AC71" s="4"/>
    </row>
    <row r="72" spans="19:29">
      <c r="S72" s="4"/>
      <c r="T72" s="4"/>
      <c r="U72" s="4"/>
      <c r="V72" s="4"/>
      <c r="W72" s="4"/>
      <c r="Z72" s="4"/>
      <c r="AA72" s="59"/>
      <c r="AB72" s="59"/>
      <c r="AC72" s="4"/>
    </row>
  </sheetData>
  <mergeCells count="54">
    <mergeCell ref="AT7:AU7"/>
    <mergeCell ref="AV7:AW7"/>
    <mergeCell ref="C8:F8"/>
    <mergeCell ref="G8:J8"/>
    <mergeCell ref="K8:N8"/>
    <mergeCell ref="O8:R8"/>
    <mergeCell ref="S8:V8"/>
    <mergeCell ref="W8:Z8"/>
    <mergeCell ref="AH7:AI7"/>
    <mergeCell ref="AJ7:AK7"/>
    <mergeCell ref="AL7:AM7"/>
    <mergeCell ref="AN7:AO7"/>
    <mergeCell ref="AP7:AQ7"/>
    <mergeCell ref="AR7:AS7"/>
    <mergeCell ref="E6:E7"/>
    <mergeCell ref="F6:F7"/>
    <mergeCell ref="AE5:AE8"/>
    <mergeCell ref="I6:I7"/>
    <mergeCell ref="J6:J7"/>
    <mergeCell ref="M6:M7"/>
    <mergeCell ref="N6:N7"/>
    <mergeCell ref="Y5:Z5"/>
    <mergeCell ref="Y6:Y7"/>
    <mergeCell ref="Z6:Z7"/>
    <mergeCell ref="Q5:R5"/>
    <mergeCell ref="S5:S7"/>
    <mergeCell ref="T5:T7"/>
    <mergeCell ref="U5:V5"/>
    <mergeCell ref="W5:W7"/>
    <mergeCell ref="X5:X7"/>
    <mergeCell ref="Q6:Q7"/>
    <mergeCell ref="R6:R7"/>
    <mergeCell ref="P5:P7"/>
    <mergeCell ref="AA5:AA7"/>
    <mergeCell ref="AB5:AB7"/>
    <mergeCell ref="AC5:AC8"/>
    <mergeCell ref="AD5:AD8"/>
    <mergeCell ref="U6:U7"/>
    <mergeCell ref="A1:Z1"/>
    <mergeCell ref="A2:Z2"/>
    <mergeCell ref="A3:Z3"/>
    <mergeCell ref="A5:A7"/>
    <mergeCell ref="B5:B7"/>
    <mergeCell ref="C5:C7"/>
    <mergeCell ref="D5:D7"/>
    <mergeCell ref="E5:F5"/>
    <mergeCell ref="G5:G7"/>
    <mergeCell ref="H5:H7"/>
    <mergeCell ref="V6:V7"/>
    <mergeCell ref="I5:J5"/>
    <mergeCell ref="K5:K7"/>
    <mergeCell ref="L5:L7"/>
    <mergeCell ref="M5:N5"/>
    <mergeCell ref="O5:O7"/>
  </mergeCells>
  <printOptions horizontalCentered="1"/>
  <pageMargins left="0" right="0" top="0.55118110236220474" bottom="0" header="0" footer="0"/>
  <pageSetup paperSize="9" scale="3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BL72"/>
  <sheetViews>
    <sheetView view="pageBreakPreview" zoomScale="40" zoomScaleNormal="85" zoomScaleSheetLayoutView="40" workbookViewId="0">
      <pane xSplit="2" ySplit="8" topLeftCell="AG9" activePane="bottomRight" state="frozen"/>
      <selection pane="topRight" activeCell="C1" sqref="C1"/>
      <selection pane="bottomLeft" activeCell="A9" sqref="A9"/>
      <selection pane="bottomRight" activeCell="AJ4" sqref="AJ1:AM65536"/>
    </sheetView>
  </sheetViews>
  <sheetFormatPr defaultRowHeight="15.75"/>
  <cols>
    <col min="1" max="1" width="152.42578125" style="1" customWidth="1"/>
    <col min="2" max="2" width="44" style="1" customWidth="1"/>
    <col min="3" max="3" width="20" style="1" hidden="1" customWidth="1"/>
    <col min="4" max="4" width="20.42578125" style="1" hidden="1" customWidth="1"/>
    <col min="5" max="5" width="18.140625" style="1" hidden="1" customWidth="1"/>
    <col min="6" max="6" width="17.5703125" style="1" hidden="1" customWidth="1"/>
    <col min="7" max="7" width="20" style="1" hidden="1" customWidth="1"/>
    <col min="8" max="8" width="19.7109375" style="1" hidden="1" customWidth="1"/>
    <col min="9" max="9" width="18.7109375" style="1" hidden="1" customWidth="1"/>
    <col min="10" max="10" width="19" style="1" hidden="1" customWidth="1"/>
    <col min="11" max="11" width="23.5703125" style="1" hidden="1" customWidth="1"/>
    <col min="12" max="12" width="17.5703125" style="1" hidden="1" customWidth="1"/>
    <col min="13" max="13" width="18.140625" style="1" hidden="1" customWidth="1"/>
    <col min="14" max="14" width="18.28515625" style="1" hidden="1" customWidth="1"/>
    <col min="15" max="15" width="21.85546875" style="1" hidden="1" customWidth="1"/>
    <col min="16" max="16" width="17.5703125" style="1" hidden="1" customWidth="1"/>
    <col min="17" max="17" width="18.7109375" style="1" hidden="1" customWidth="1"/>
    <col min="18" max="18" width="16.5703125" style="1" hidden="1" customWidth="1"/>
    <col min="19" max="32" width="24.28515625" style="1" hidden="1" customWidth="1"/>
    <col min="33" max="35" width="29.28515625" style="1" customWidth="1"/>
    <col min="36" max="39" width="29.28515625" style="1" hidden="1" customWidth="1"/>
    <col min="40" max="40" width="17.85546875" style="1" customWidth="1"/>
    <col min="41" max="41" width="12.140625" style="1" customWidth="1"/>
    <col min="42" max="42" width="15" style="1" customWidth="1"/>
    <col min="43" max="44" width="13.42578125" style="1" customWidth="1"/>
    <col min="45" max="16384" width="9.140625" style="1"/>
  </cols>
  <sheetData>
    <row r="1" spans="1:64" ht="33">
      <c r="A1" s="227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5"/>
    </row>
    <row r="2" spans="1:64" ht="36" customHeight="1">
      <c r="A2" s="227" t="e">
        <f>+#REF!</f>
        <v>#REF!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5"/>
    </row>
    <row r="3" spans="1:64" ht="34.5">
      <c r="A3" s="228" t="s">
        <v>24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6"/>
    </row>
    <row r="4" spans="1:64" ht="26.25">
      <c r="A4" s="138" t="s">
        <v>106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/>
      <c r="Y4"/>
      <c r="Z4" s="26"/>
      <c r="AA4" s="26"/>
      <c r="AB4" s="27"/>
      <c r="AC4"/>
      <c r="AD4"/>
      <c r="AE4" s="60"/>
      <c r="AF4" s="27"/>
      <c r="AG4" s="129"/>
      <c r="AH4"/>
      <c r="AI4"/>
      <c r="AJ4" s="60"/>
      <c r="AK4" s="60"/>
      <c r="AL4" s="27" t="s">
        <v>12</v>
      </c>
      <c r="AM4" s="27"/>
      <c r="AN4" s="2"/>
    </row>
    <row r="5" spans="1:64" s="3" customFormat="1" ht="40.5" customHeight="1">
      <c r="A5" s="174" t="s">
        <v>9</v>
      </c>
      <c r="B5" s="229"/>
      <c r="C5" s="174" t="s">
        <v>97</v>
      </c>
      <c r="D5" s="174" t="s">
        <v>22</v>
      </c>
      <c r="E5" s="230" t="s">
        <v>0</v>
      </c>
      <c r="F5" s="230"/>
      <c r="G5" s="174" t="s">
        <v>97</v>
      </c>
      <c r="H5" s="174" t="s">
        <v>22</v>
      </c>
      <c r="I5" s="230" t="s">
        <v>0</v>
      </c>
      <c r="J5" s="230"/>
      <c r="K5" s="174" t="s">
        <v>98</v>
      </c>
      <c r="L5" s="174" t="s">
        <v>22</v>
      </c>
      <c r="M5" s="230" t="s">
        <v>0</v>
      </c>
      <c r="N5" s="230"/>
      <c r="O5" s="174" t="s">
        <v>98</v>
      </c>
      <c r="P5" s="174" t="s">
        <v>22</v>
      </c>
      <c r="Q5" s="230" t="s">
        <v>0</v>
      </c>
      <c r="R5" s="230"/>
      <c r="S5" s="174" t="s">
        <v>21</v>
      </c>
      <c r="T5" s="174" t="s">
        <v>22</v>
      </c>
      <c r="U5" s="230" t="s">
        <v>0</v>
      </c>
      <c r="V5" s="230"/>
      <c r="W5" s="174" t="s">
        <v>21</v>
      </c>
      <c r="X5" s="174" t="s">
        <v>22</v>
      </c>
      <c r="Y5" s="64"/>
      <c r="Z5" s="230" t="s">
        <v>0</v>
      </c>
      <c r="AA5" s="230"/>
      <c r="AB5" s="174" t="s">
        <v>21</v>
      </c>
      <c r="AC5" s="174" t="s">
        <v>22</v>
      </c>
      <c r="AD5" s="174" t="s">
        <v>107</v>
      </c>
      <c r="AE5" s="230" t="s">
        <v>0</v>
      </c>
      <c r="AF5" s="230"/>
      <c r="AG5" s="174" t="s">
        <v>21</v>
      </c>
      <c r="AH5" s="174" t="s">
        <v>109</v>
      </c>
      <c r="AI5" s="174" t="s">
        <v>0</v>
      </c>
      <c r="AJ5" s="174" t="s">
        <v>22</v>
      </c>
      <c r="AK5" s="174" t="s">
        <v>108</v>
      </c>
      <c r="AL5" s="230" t="s">
        <v>0</v>
      </c>
      <c r="AM5" s="230"/>
      <c r="AN5" s="186" t="s">
        <v>23</v>
      </c>
    </row>
    <row r="6" spans="1:64" s="3" customFormat="1" ht="9" customHeight="1">
      <c r="A6" s="174"/>
      <c r="B6" s="229"/>
      <c r="C6" s="174"/>
      <c r="D6" s="229"/>
      <c r="E6" s="190" t="s">
        <v>1</v>
      </c>
      <c r="F6" s="190" t="s">
        <v>2</v>
      </c>
      <c r="G6" s="174"/>
      <c r="H6" s="229"/>
      <c r="I6" s="190" t="s">
        <v>1</v>
      </c>
      <c r="J6" s="190" t="s">
        <v>2</v>
      </c>
      <c r="K6" s="174"/>
      <c r="L6" s="174"/>
      <c r="M6" s="211" t="s">
        <v>1</v>
      </c>
      <c r="N6" s="211" t="s">
        <v>2</v>
      </c>
      <c r="O6" s="174"/>
      <c r="P6" s="229"/>
      <c r="Q6" s="211" t="s">
        <v>1</v>
      </c>
      <c r="R6" s="211" t="s">
        <v>2</v>
      </c>
      <c r="S6" s="174"/>
      <c r="T6" s="229"/>
      <c r="U6" s="211" t="s">
        <v>1</v>
      </c>
      <c r="V6" s="211" t="s">
        <v>2</v>
      </c>
      <c r="W6" s="174"/>
      <c r="X6" s="229"/>
      <c r="Y6" s="121"/>
      <c r="Z6" s="190" t="s">
        <v>1</v>
      </c>
      <c r="AA6" s="190" t="s">
        <v>2</v>
      </c>
      <c r="AB6" s="174"/>
      <c r="AC6" s="229"/>
      <c r="AD6" s="229"/>
      <c r="AE6" s="211" t="s">
        <v>1</v>
      </c>
      <c r="AF6" s="190" t="s">
        <v>2</v>
      </c>
      <c r="AG6" s="174"/>
      <c r="AH6" s="174"/>
      <c r="AI6" s="205"/>
      <c r="AJ6" s="229"/>
      <c r="AK6" s="229"/>
      <c r="AL6" s="190" t="s">
        <v>1</v>
      </c>
      <c r="AM6" s="190" t="s">
        <v>2</v>
      </c>
      <c r="AN6" s="187"/>
    </row>
    <row r="7" spans="1:64" s="3" customFormat="1" ht="81" customHeight="1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12"/>
      <c r="N7" s="212"/>
      <c r="O7" s="229"/>
      <c r="P7" s="229"/>
      <c r="Q7" s="212"/>
      <c r="R7" s="212"/>
      <c r="S7" s="229"/>
      <c r="T7" s="229"/>
      <c r="U7" s="212"/>
      <c r="V7" s="212"/>
      <c r="W7" s="229"/>
      <c r="X7" s="229"/>
      <c r="Y7" s="121"/>
      <c r="Z7" s="229"/>
      <c r="AA7" s="229"/>
      <c r="AB7" s="229"/>
      <c r="AC7" s="229"/>
      <c r="AD7" s="229"/>
      <c r="AE7" s="212"/>
      <c r="AF7" s="229"/>
      <c r="AG7" s="229"/>
      <c r="AH7" s="229"/>
      <c r="AI7" s="205"/>
      <c r="AJ7" s="229"/>
      <c r="AK7" s="229"/>
      <c r="AL7" s="229"/>
      <c r="AM7" s="229"/>
      <c r="AN7" s="187"/>
      <c r="AQ7" s="196" t="s">
        <v>43</v>
      </c>
      <c r="AR7" s="196"/>
      <c r="AS7" s="196" t="s">
        <v>46</v>
      </c>
      <c r="AT7" s="196"/>
      <c r="AU7" s="196" t="s">
        <v>47</v>
      </c>
      <c r="AV7" s="196"/>
      <c r="AW7" s="196" t="s">
        <v>50</v>
      </c>
      <c r="AX7" s="196"/>
      <c r="AY7" s="196" t="s">
        <v>52</v>
      </c>
      <c r="AZ7" s="196"/>
      <c r="BA7" s="196" t="s">
        <v>54</v>
      </c>
      <c r="BB7" s="196"/>
      <c r="BC7" s="196" t="s">
        <v>55</v>
      </c>
      <c r="BD7" s="196"/>
      <c r="BE7" s="196" t="s">
        <v>66</v>
      </c>
      <c r="BF7" s="196"/>
      <c r="BG7" s="196" t="s">
        <v>67</v>
      </c>
      <c r="BH7" s="196"/>
      <c r="BI7" s="196" t="s">
        <v>68</v>
      </c>
      <c r="BJ7" s="196"/>
      <c r="BK7" s="196" t="s">
        <v>69</v>
      </c>
      <c r="BL7" s="196"/>
    </row>
    <row r="8" spans="1:64" customFormat="1" ht="38.25" customHeight="1">
      <c r="A8" s="28" t="s">
        <v>3</v>
      </c>
      <c r="B8" s="143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197" t="s">
        <v>48</v>
      </c>
      <c r="L8" s="198"/>
      <c r="M8" s="198"/>
      <c r="N8" s="199"/>
      <c r="O8" s="197" t="s">
        <v>49</v>
      </c>
      <c r="P8" s="198"/>
      <c r="Q8" s="198"/>
      <c r="R8" s="199"/>
      <c r="S8" s="226" t="s">
        <v>102</v>
      </c>
      <c r="T8" s="224"/>
      <c r="U8" s="224"/>
      <c r="V8" s="225"/>
      <c r="W8" s="197" t="s">
        <v>103</v>
      </c>
      <c r="X8" s="198"/>
      <c r="Y8" s="198"/>
      <c r="Z8" s="198"/>
      <c r="AA8" s="199"/>
      <c r="AB8" s="197" t="s">
        <v>104</v>
      </c>
      <c r="AC8" s="198"/>
      <c r="AD8" s="198"/>
      <c r="AE8" s="198"/>
      <c r="AF8" s="199"/>
      <c r="AG8" s="197" t="s">
        <v>105</v>
      </c>
      <c r="AH8" s="208"/>
      <c r="AI8" s="208"/>
      <c r="AJ8" s="198"/>
      <c r="AK8" s="198"/>
      <c r="AL8" s="198"/>
      <c r="AM8" s="199"/>
      <c r="AN8" s="188"/>
      <c r="AQ8" s="2" t="s">
        <v>44</v>
      </c>
      <c r="AR8" s="2" t="s">
        <v>45</v>
      </c>
      <c r="AS8" s="2" t="s">
        <v>44</v>
      </c>
      <c r="AT8" s="2" t="s">
        <v>45</v>
      </c>
      <c r="AU8" s="2" t="s">
        <v>44</v>
      </c>
      <c r="AV8" s="2" t="s">
        <v>45</v>
      </c>
      <c r="AW8" s="2" t="s">
        <v>44</v>
      </c>
      <c r="AX8" s="2" t="s">
        <v>45</v>
      </c>
      <c r="AY8" s="2" t="s">
        <v>44</v>
      </c>
      <c r="AZ8" s="2" t="s">
        <v>45</v>
      </c>
      <c r="BA8" s="2" t="s">
        <v>44</v>
      </c>
      <c r="BB8" s="2" t="s">
        <v>45</v>
      </c>
      <c r="BC8" s="2" t="s">
        <v>44</v>
      </c>
      <c r="BD8" s="2" t="s">
        <v>45</v>
      </c>
      <c r="BE8" s="2" t="s">
        <v>44</v>
      </c>
      <c r="BF8" s="2" t="s">
        <v>45</v>
      </c>
      <c r="BG8" s="2" t="s">
        <v>44</v>
      </c>
      <c r="BH8" s="2" t="s">
        <v>45</v>
      </c>
      <c r="BI8" s="2" t="s">
        <v>44</v>
      </c>
      <c r="BJ8" s="2" t="s">
        <v>45</v>
      </c>
      <c r="BK8" s="2" t="s">
        <v>44</v>
      </c>
      <c r="BL8" s="2" t="s">
        <v>45</v>
      </c>
    </row>
    <row r="9" spans="1:64" ht="51" customHeight="1">
      <c r="A9" s="68" t="s">
        <v>20</v>
      </c>
      <c r="B9" s="69">
        <v>3111100</v>
      </c>
      <c r="C9" s="129">
        <v>17479</v>
      </c>
      <c r="D9" s="124" t="e">
        <f t="shared" ref="D9:D27" si="0">+AC9+AQ9+AS9+AU9+AW9+AY9+BA9+BC9+BE9+BG9+BI9+BK9</f>
        <v>#REF!</v>
      </c>
      <c r="E9" s="124" t="e">
        <f t="shared" ref="E9:E22" si="1">+D9-C9</f>
        <v>#REF!</v>
      </c>
      <c r="F9" s="140" t="e">
        <f>D9/C9</f>
        <v>#REF!</v>
      </c>
      <c r="G9" s="129">
        <f>+C9*AN9/100</f>
        <v>8739.5</v>
      </c>
      <c r="H9" s="124">
        <f>+AJ9+AR9+AT9+AV9+AX9+AZ9+BB9+BD9+BF9+BH9+BJ9+BL9</f>
        <v>3161.9563046550002</v>
      </c>
      <c r="I9" s="124">
        <f>+H9-G9</f>
        <v>-5577.5436953449998</v>
      </c>
      <c r="J9" s="140">
        <f>H9/G9</f>
        <v>0.36180059553235311</v>
      </c>
      <c r="K9" s="124">
        <v>17479</v>
      </c>
      <c r="L9" s="124" t="e">
        <f t="shared" ref="L9:L27" si="2">+D9</f>
        <v>#REF!</v>
      </c>
      <c r="M9" s="124" t="e">
        <f t="shared" ref="M9:M21" si="3">+L9-K9</f>
        <v>#REF!</v>
      </c>
      <c r="N9" s="140" t="e">
        <f>L9/K9</f>
        <v>#REF!</v>
      </c>
      <c r="O9" s="124">
        <f t="shared" ref="O9:O26" si="4">K9*AN9/100</f>
        <v>8739.5</v>
      </c>
      <c r="P9" s="124">
        <f t="shared" ref="P9:P27" si="5">+H9</f>
        <v>3161.9563046550002</v>
      </c>
      <c r="Q9" s="124">
        <f>+P9-O9</f>
        <v>-5577.5436953449998</v>
      </c>
      <c r="R9" s="140">
        <f>P9/O9</f>
        <v>0.36180059553235311</v>
      </c>
      <c r="S9" s="124">
        <v>4632</v>
      </c>
      <c r="T9" s="124" t="e">
        <f t="shared" ref="T9:T27" si="6">+AC9+AW9+AY9+BA9</f>
        <v>#REF!</v>
      </c>
      <c r="U9" s="124" t="e">
        <f t="shared" ref="U9:U21" si="7">+T9-S9</f>
        <v>#REF!</v>
      </c>
      <c r="V9" s="140" t="e">
        <f>T9/S9</f>
        <v>#REF!</v>
      </c>
      <c r="W9" s="124">
        <f>+S9*AN9/100</f>
        <v>2316</v>
      </c>
      <c r="X9" s="124">
        <f>+AJ9+AX9+AZ9+BB9</f>
        <v>1337.4043310249999</v>
      </c>
      <c r="Y9" s="124">
        <v>2560.3747256239994</v>
      </c>
      <c r="Z9" s="124">
        <f>+X9-W9</f>
        <v>-978.59566897500008</v>
      </c>
      <c r="AA9" s="140">
        <f>X9/W9</f>
        <v>0.57746300994170985</v>
      </c>
      <c r="AB9" s="124">
        <v>1528.56</v>
      </c>
      <c r="AC9" s="124" t="e">
        <f>+#REF!+#REF!+#REF!+#REF!+#REF!+#REF!+#REF!+#REF!+#REF!+#REF!</f>
        <v>#REF!</v>
      </c>
      <c r="AD9" s="124">
        <v>912.6</v>
      </c>
      <c r="AE9" s="124" t="e">
        <f t="shared" ref="AE9:AE28" si="8">+AC9-AB9</f>
        <v>#REF!</v>
      </c>
      <c r="AF9" s="140" t="e">
        <f>AC9/AB9</f>
        <v>#REF!</v>
      </c>
      <c r="AG9" s="124">
        <f t="shared" ref="AG9:AG27" si="9">+AB9*AN9/100</f>
        <v>764.28</v>
      </c>
      <c r="AH9" s="124">
        <v>912.6</v>
      </c>
      <c r="AI9" s="124">
        <f>+AG9-AH9</f>
        <v>-148.32000000000005</v>
      </c>
      <c r="AJ9" s="124">
        <v>641.89440651500001</v>
      </c>
      <c r="AK9" s="124">
        <f>1067.016+2.79+3.648</f>
        <v>1073.454</v>
      </c>
      <c r="AL9" s="124">
        <f>+AJ9-AK9</f>
        <v>-431.55959348499994</v>
      </c>
      <c r="AM9" s="140">
        <f>AJ9/AG9</f>
        <v>0.83986811968781083</v>
      </c>
      <c r="AN9" s="124">
        <v>50</v>
      </c>
      <c r="AO9" s="24" t="e">
        <f>+AC9-BA9</f>
        <v>#REF!</v>
      </c>
      <c r="AP9" s="24">
        <f>+C9+AB9</f>
        <v>19007.560000000001</v>
      </c>
      <c r="AQ9" s="21">
        <v>1148.3527827199998</v>
      </c>
      <c r="AR9" s="21">
        <v>575.02639135999993</v>
      </c>
      <c r="AS9" s="21">
        <v>1218.7530712500002</v>
      </c>
      <c r="AT9" s="21">
        <v>611.02653562500007</v>
      </c>
      <c r="AU9" s="21">
        <v>1269.8230932899999</v>
      </c>
      <c r="AV9" s="21">
        <v>638.49904664499991</v>
      </c>
      <c r="AW9" s="21">
        <v>1391.01984902</v>
      </c>
      <c r="AX9" s="21">
        <v>695.50992451000002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</row>
    <row r="10" spans="1:64" ht="51" customHeight="1">
      <c r="A10" s="68" t="s">
        <v>19</v>
      </c>
      <c r="B10" s="69">
        <v>3111401</v>
      </c>
      <c r="C10" s="90">
        <v>498.03800000000001</v>
      </c>
      <c r="D10" s="124" t="e">
        <f t="shared" si="0"/>
        <v>#REF!</v>
      </c>
      <c r="E10" s="74" t="e">
        <f t="shared" si="1"/>
        <v>#REF!</v>
      </c>
      <c r="F10" s="140" t="e">
        <f t="shared" ref="F10:F28" si="10">D10/C10</f>
        <v>#REF!</v>
      </c>
      <c r="G10" s="129">
        <f>+C10*AN10/100</f>
        <v>498.03800000000001</v>
      </c>
      <c r="H10" s="124">
        <f>+AJ10+AR10+AT10+AV10+AX10+AZ10+BB10+BD10+BF10+BH10+BJ10+BL10</f>
        <v>129.30054387000001</v>
      </c>
      <c r="I10" s="124">
        <f>+H10-G10</f>
        <v>-368.73745613</v>
      </c>
      <c r="J10" s="140">
        <f t="shared" ref="J10:J28" si="11">H10/G10</f>
        <v>0.25961983597637128</v>
      </c>
      <c r="K10" s="124">
        <v>498.03800000000001</v>
      </c>
      <c r="L10" s="124" t="e">
        <f t="shared" si="2"/>
        <v>#REF!</v>
      </c>
      <c r="M10" s="124" t="e">
        <f t="shared" si="3"/>
        <v>#REF!</v>
      </c>
      <c r="N10" s="140" t="e">
        <f>L10/K10</f>
        <v>#REF!</v>
      </c>
      <c r="O10" s="124">
        <f t="shared" si="4"/>
        <v>498.03800000000001</v>
      </c>
      <c r="P10" s="124">
        <f t="shared" si="5"/>
        <v>129.30054387000001</v>
      </c>
      <c r="Q10" s="124">
        <f>+P10-O10</f>
        <v>-368.73745613</v>
      </c>
      <c r="R10" s="140">
        <f>P10/O10</f>
        <v>0.25961983597637128</v>
      </c>
      <c r="S10" s="124">
        <v>125</v>
      </c>
      <c r="T10" s="124" t="e">
        <f t="shared" si="6"/>
        <v>#REF!</v>
      </c>
      <c r="U10" s="124" t="e">
        <f t="shared" si="7"/>
        <v>#REF!</v>
      </c>
      <c r="V10" s="140" t="e">
        <f>T10/S10</f>
        <v>#REF!</v>
      </c>
      <c r="W10" s="124">
        <f>+S10*AN10/100</f>
        <v>125</v>
      </c>
      <c r="X10" s="124">
        <f>+AJ10+AX10+AZ10+BB10</f>
        <v>47.02458124000001</v>
      </c>
      <c r="Y10" s="124">
        <v>82.462535659999986</v>
      </c>
      <c r="Z10" s="124">
        <f>+X10-W10</f>
        <v>-77.975418759999997</v>
      </c>
      <c r="AA10" s="140">
        <f>X10/W10</f>
        <v>0.37619664992000007</v>
      </c>
      <c r="AB10" s="124">
        <v>41.25</v>
      </c>
      <c r="AC10" s="124" t="e">
        <f>+#REF!+#REF!+#REF!+#REF!+#REF!+#REF!+#REF!+#REF!+#REF!+#REF!+#REF!</f>
        <v>#REF!</v>
      </c>
      <c r="AD10" s="124">
        <v>25.9</v>
      </c>
      <c r="AE10" s="124" t="e">
        <f t="shared" si="8"/>
        <v>#REF!</v>
      </c>
      <c r="AF10" s="140" t="s">
        <v>79</v>
      </c>
      <c r="AG10" s="124">
        <f t="shared" si="9"/>
        <v>41.25</v>
      </c>
      <c r="AH10" s="124">
        <v>25.9</v>
      </c>
      <c r="AI10" s="124">
        <f t="shared" ref="AI10:AI27" si="12">+AG10-AH10</f>
        <v>15.350000000000001</v>
      </c>
      <c r="AJ10" s="124">
        <v>18.895228840000005</v>
      </c>
      <c r="AK10" s="124">
        <v>18.895</v>
      </c>
      <c r="AL10" s="124">
        <f t="shared" ref="AL10:AL27" si="13">+AJ10-AK10</f>
        <v>2.2884000000544802E-4</v>
      </c>
      <c r="AM10" s="140">
        <f>AJ10/AG10</f>
        <v>0.45806615369696979</v>
      </c>
      <c r="AN10" s="124">
        <v>100</v>
      </c>
      <c r="AO10" s="24" t="e">
        <f>+AC10-BA10</f>
        <v>#REF!</v>
      </c>
      <c r="AP10" s="24">
        <f>+C10+AB10</f>
        <v>539.28800000000001</v>
      </c>
      <c r="AQ10" s="21">
        <v>26.143391650000002</v>
      </c>
      <c r="AR10" s="21">
        <v>26.143391650000002</v>
      </c>
      <c r="AS10" s="21">
        <v>26.082044360000005</v>
      </c>
      <c r="AT10" s="21">
        <v>26.082044360000005</v>
      </c>
      <c r="AU10" s="21">
        <v>30.050526619999996</v>
      </c>
      <c r="AV10" s="21">
        <v>30.050526619999996</v>
      </c>
      <c r="AW10" s="21">
        <v>28.129352400000005</v>
      </c>
      <c r="AX10" s="21">
        <v>28.129352400000005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</row>
    <row r="11" spans="1:64" ht="51" customHeight="1">
      <c r="A11" s="68" t="s">
        <v>18</v>
      </c>
      <c r="B11" s="69">
        <v>3112101</v>
      </c>
      <c r="C11" s="90">
        <v>5449.9579999999996</v>
      </c>
      <c r="D11" s="124" t="e">
        <f t="shared" si="0"/>
        <v>#REF!</v>
      </c>
      <c r="E11" s="74" t="e">
        <f t="shared" si="1"/>
        <v>#REF!</v>
      </c>
      <c r="F11" s="140" t="e">
        <f t="shared" si="10"/>
        <v>#REF!</v>
      </c>
      <c r="G11" s="129" t="s">
        <v>79</v>
      </c>
      <c r="H11" s="124" t="s">
        <v>79</v>
      </c>
      <c r="I11" s="124" t="s">
        <v>79</v>
      </c>
      <c r="J11" s="140" t="s">
        <v>79</v>
      </c>
      <c r="K11" s="124">
        <v>5449.9579999999996</v>
      </c>
      <c r="L11" s="124" t="e">
        <f t="shared" si="2"/>
        <v>#REF!</v>
      </c>
      <c r="M11" s="124" t="e">
        <f t="shared" si="3"/>
        <v>#REF!</v>
      </c>
      <c r="N11" s="140" t="e">
        <f>L11/K11</f>
        <v>#REF!</v>
      </c>
      <c r="O11" s="124">
        <f t="shared" si="4"/>
        <v>0</v>
      </c>
      <c r="P11" s="124" t="str">
        <f t="shared" si="5"/>
        <v>-</v>
      </c>
      <c r="Q11" s="124" t="s">
        <v>79</v>
      </c>
      <c r="R11" s="140" t="s">
        <v>79</v>
      </c>
      <c r="S11" s="124">
        <v>1341</v>
      </c>
      <c r="T11" s="124" t="e">
        <f t="shared" si="6"/>
        <v>#REF!</v>
      </c>
      <c r="U11" s="124" t="e">
        <f t="shared" si="7"/>
        <v>#REF!</v>
      </c>
      <c r="V11" s="140" t="e">
        <f>T11/S11</f>
        <v>#REF!</v>
      </c>
      <c r="W11" s="124" t="s">
        <v>79</v>
      </c>
      <c r="X11" s="124"/>
      <c r="Y11" s="124"/>
      <c r="Z11" s="124" t="s">
        <v>79</v>
      </c>
      <c r="AA11" s="140" t="s">
        <v>79</v>
      </c>
      <c r="AB11" s="124">
        <v>442.53</v>
      </c>
      <c r="AC11" s="124" t="e">
        <f>+#REF!+#REF!+#REF!+#REF!+#REF!+#REF!+#REF!+#REF!+#REF!+#REF!+#REF!+#REF!+#REF!+#REF!+#REF!</f>
        <v>#REF!</v>
      </c>
      <c r="AD11" s="124"/>
      <c r="AE11" s="124" t="e">
        <f t="shared" si="8"/>
        <v>#REF!</v>
      </c>
      <c r="AF11" s="140" t="e">
        <f>AC11/AB11</f>
        <v>#REF!</v>
      </c>
      <c r="AG11" s="124">
        <f t="shared" si="9"/>
        <v>0</v>
      </c>
      <c r="AH11" s="124">
        <v>0</v>
      </c>
      <c r="AI11" s="124">
        <f t="shared" si="12"/>
        <v>0</v>
      </c>
      <c r="AJ11" s="124">
        <v>0</v>
      </c>
      <c r="AK11" s="124">
        <v>0</v>
      </c>
      <c r="AL11" s="124">
        <f t="shared" si="13"/>
        <v>0</v>
      </c>
      <c r="AM11" s="140" t="s">
        <v>79</v>
      </c>
      <c r="AN11" s="124">
        <v>0</v>
      </c>
      <c r="AO11" s="24" t="e">
        <f>+AC11-BA11</f>
        <v>#REF!</v>
      </c>
      <c r="AP11" s="24">
        <f>+C11+AB11</f>
        <v>5892.4879999999994</v>
      </c>
      <c r="AQ11" s="21">
        <v>315.40041702000002</v>
      </c>
      <c r="AR11" s="21" t="s">
        <v>79</v>
      </c>
      <c r="AS11" s="21">
        <v>383.06075174</v>
      </c>
      <c r="AT11" s="21" t="s">
        <v>79</v>
      </c>
      <c r="AU11" s="21">
        <v>1207.6248867899999</v>
      </c>
      <c r="AV11" s="21" t="s">
        <v>79</v>
      </c>
      <c r="AW11" s="21">
        <v>226.03716735999996</v>
      </c>
      <c r="AX11" s="21" t="s">
        <v>79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</row>
    <row r="12" spans="1:64" ht="51" customHeight="1">
      <c r="A12" s="68" t="s">
        <v>76</v>
      </c>
      <c r="B12" s="69">
        <v>3112121</v>
      </c>
      <c r="C12" s="90"/>
      <c r="D12" s="124" t="e">
        <f t="shared" si="0"/>
        <v>#REF!</v>
      </c>
      <c r="E12" s="74" t="e">
        <f>+D12-C12</f>
        <v>#REF!</v>
      </c>
      <c r="F12" s="140" t="e">
        <f t="shared" si="10"/>
        <v>#REF!</v>
      </c>
      <c r="G12" s="129" t="s">
        <v>79</v>
      </c>
      <c r="H12" s="124" t="s">
        <v>79</v>
      </c>
      <c r="I12" s="124" t="s">
        <v>79</v>
      </c>
      <c r="J12" s="140" t="s">
        <v>79</v>
      </c>
      <c r="K12" s="124"/>
      <c r="L12" s="124" t="e">
        <f t="shared" si="2"/>
        <v>#REF!</v>
      </c>
      <c r="M12" s="124" t="e">
        <f t="shared" si="3"/>
        <v>#REF!</v>
      </c>
      <c r="N12" s="140"/>
      <c r="O12" s="124">
        <f t="shared" si="4"/>
        <v>0</v>
      </c>
      <c r="P12" s="124" t="str">
        <f t="shared" si="5"/>
        <v>-</v>
      </c>
      <c r="Q12" s="124" t="s">
        <v>79</v>
      </c>
      <c r="R12" s="140" t="s">
        <v>79</v>
      </c>
      <c r="S12" s="124"/>
      <c r="T12" s="124" t="e">
        <f t="shared" si="6"/>
        <v>#REF!</v>
      </c>
      <c r="U12" s="124" t="e">
        <f t="shared" si="7"/>
        <v>#REF!</v>
      </c>
      <c r="V12" s="140"/>
      <c r="W12" s="124" t="s">
        <v>79</v>
      </c>
      <c r="X12" s="124"/>
      <c r="Y12" s="124"/>
      <c r="Z12" s="124" t="s">
        <v>79</v>
      </c>
      <c r="AA12" s="140" t="s">
        <v>79</v>
      </c>
      <c r="AB12" s="124"/>
      <c r="AC12" s="124" t="e">
        <f>+#REF!+#REF!+#REF!+#REF!+#REF!+#REF!+#REF!+#REF!+#REF!+#REF!+#REF!+#REF!+#REF!+#REF!</f>
        <v>#REF!</v>
      </c>
      <c r="AD12" s="124"/>
      <c r="AE12" s="124" t="e">
        <f t="shared" si="8"/>
        <v>#REF!</v>
      </c>
      <c r="AF12" s="140" t="s">
        <v>79</v>
      </c>
      <c r="AG12" s="124">
        <f t="shared" si="9"/>
        <v>0</v>
      </c>
      <c r="AH12" s="124">
        <v>0</v>
      </c>
      <c r="AI12" s="124">
        <f t="shared" si="12"/>
        <v>0</v>
      </c>
      <c r="AJ12" s="124">
        <v>0</v>
      </c>
      <c r="AK12" s="124">
        <v>0</v>
      </c>
      <c r="AL12" s="124">
        <f t="shared" si="13"/>
        <v>0</v>
      </c>
      <c r="AM12" s="140" t="s">
        <v>79</v>
      </c>
      <c r="AN12" s="124">
        <v>0</v>
      </c>
      <c r="AO12" s="24"/>
      <c r="AP12" s="24"/>
      <c r="AQ12" s="21">
        <v>6.7237100000000008E-2</v>
      </c>
      <c r="AR12" s="21" t="s">
        <v>79</v>
      </c>
      <c r="AS12" s="21">
        <v>0</v>
      </c>
      <c r="AT12" s="21" t="s">
        <v>79</v>
      </c>
      <c r="AU12" s="21">
        <v>0</v>
      </c>
      <c r="AV12" s="21" t="s">
        <v>79</v>
      </c>
      <c r="AW12" s="21">
        <v>0</v>
      </c>
      <c r="AX12" s="21" t="s">
        <v>79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</row>
    <row r="13" spans="1:64" ht="51" customHeight="1">
      <c r="A13" s="68" t="s">
        <v>57</v>
      </c>
      <c r="B13" s="69">
        <v>3112501</v>
      </c>
      <c r="C13" s="90">
        <v>2532.2579999999998</v>
      </c>
      <c r="D13" s="124" t="e">
        <f t="shared" si="0"/>
        <v>#REF!</v>
      </c>
      <c r="E13" s="74" t="e">
        <f t="shared" si="1"/>
        <v>#REF!</v>
      </c>
      <c r="F13" s="140" t="e">
        <f t="shared" si="10"/>
        <v>#REF!</v>
      </c>
      <c r="G13" s="129">
        <f>+C13*AN13/100</f>
        <v>2532.2579999999998</v>
      </c>
      <c r="H13" s="124">
        <f>+AJ13+AR13+AT13+AV13+AX13+AZ13+BB13+BD13+BF13+BH13+BJ13+BL13</f>
        <v>1300.0789718000001</v>
      </c>
      <c r="I13" s="124">
        <f>+H13-G13</f>
        <v>-1232.1790281999997</v>
      </c>
      <c r="J13" s="140">
        <f t="shared" si="11"/>
        <v>0.5134069955747006</v>
      </c>
      <c r="K13" s="124">
        <v>2532.2579999999998</v>
      </c>
      <c r="L13" s="124" t="e">
        <f t="shared" si="2"/>
        <v>#REF!</v>
      </c>
      <c r="M13" s="124" t="e">
        <f t="shared" si="3"/>
        <v>#REF!</v>
      </c>
      <c r="N13" s="140" t="e">
        <f t="shared" ref="N13:N21" si="14">L13/K13</f>
        <v>#REF!</v>
      </c>
      <c r="O13" s="124">
        <f t="shared" si="4"/>
        <v>2532.2579999999998</v>
      </c>
      <c r="P13" s="124">
        <f t="shared" si="5"/>
        <v>1300.0789718000001</v>
      </c>
      <c r="Q13" s="124">
        <f>+P13-O13</f>
        <v>-1232.1790281999997</v>
      </c>
      <c r="R13" s="140">
        <f>P13/O13</f>
        <v>0.5134069955747006</v>
      </c>
      <c r="S13" s="124">
        <v>603</v>
      </c>
      <c r="T13" s="124" t="e">
        <f t="shared" si="6"/>
        <v>#REF!</v>
      </c>
      <c r="U13" s="124" t="e">
        <f t="shared" si="7"/>
        <v>#REF!</v>
      </c>
      <c r="V13" s="140" t="e">
        <f t="shared" ref="V13:V21" si="15">T13/S13</f>
        <v>#REF!</v>
      </c>
      <c r="W13" s="124">
        <f>+S13*AN13/100</f>
        <v>603</v>
      </c>
      <c r="X13" s="124">
        <f>+AJ13+AX13+AZ13+BB13</f>
        <v>545.28350243</v>
      </c>
      <c r="Y13" s="124">
        <v>592.44843865999997</v>
      </c>
      <c r="Z13" s="124">
        <f>+X13-W13</f>
        <v>-57.716497570000001</v>
      </c>
      <c r="AA13" s="140">
        <f>X13/W13</f>
        <v>0.90428441530679937</v>
      </c>
      <c r="AB13" s="124">
        <v>198.99</v>
      </c>
      <c r="AC13" s="124" t="e">
        <f>+#REF!+#REF!+#REF!+#REF!+#REF!+#REF!+#REF!+#REF!+#REF!+#REF!+#REF!+#REF!+#REF!+#REF!+#REF!+#REF!+#REF!+#REF!+#REF!+#REF!+#REF!+#REF!+#REF!+#REF!</f>
        <v>#REF!</v>
      </c>
      <c r="AD13" s="124">
        <v>211.5</v>
      </c>
      <c r="AE13" s="124" t="e">
        <f t="shared" si="8"/>
        <v>#REF!</v>
      </c>
      <c r="AF13" s="140" t="e">
        <f t="shared" ref="AF13:AF25" si="16">AC13/AB13</f>
        <v>#REF!</v>
      </c>
      <c r="AG13" s="124">
        <f t="shared" si="9"/>
        <v>198.99</v>
      </c>
      <c r="AH13" s="124">
        <v>211.5</v>
      </c>
      <c r="AI13" s="124">
        <f t="shared" si="12"/>
        <v>-12.509999999999991</v>
      </c>
      <c r="AJ13" s="124">
        <v>188.93164405999994</v>
      </c>
      <c r="AK13" s="124">
        <v>197.61099999999999</v>
      </c>
      <c r="AL13" s="124">
        <f t="shared" si="13"/>
        <v>-8.6793559400000504</v>
      </c>
      <c r="AM13" s="140">
        <f>AJ13/AG13</f>
        <v>0.94945295773656935</v>
      </c>
      <c r="AN13" s="124">
        <v>100</v>
      </c>
      <c r="AO13" s="24" t="e">
        <f t="shared" ref="AO13:AO19" si="17">+AC13-BA13</f>
        <v>#REF!</v>
      </c>
      <c r="AP13" s="24">
        <f t="shared" ref="AP13:AP27" si="18">+C13+AB13</f>
        <v>2731.2479999999996</v>
      </c>
      <c r="AQ13" s="21">
        <v>127.96494736</v>
      </c>
      <c r="AR13" s="21">
        <v>127.96494736000001</v>
      </c>
      <c r="AS13" s="21">
        <v>344.86707482999998</v>
      </c>
      <c r="AT13" s="21">
        <v>344.86707482999998</v>
      </c>
      <c r="AU13" s="21">
        <v>281.96344718</v>
      </c>
      <c r="AV13" s="21">
        <v>281.96344718</v>
      </c>
      <c r="AW13" s="21">
        <v>356.35185837000006</v>
      </c>
      <c r="AX13" s="21">
        <v>356.35185837000006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</row>
    <row r="14" spans="1:64" ht="51" customHeight="1">
      <c r="A14" s="68" t="s">
        <v>6</v>
      </c>
      <c r="B14" s="69">
        <v>3131101</v>
      </c>
      <c r="C14" s="90">
        <v>2750.7170000000001</v>
      </c>
      <c r="D14" s="124" t="e">
        <f t="shared" si="0"/>
        <v>#REF!</v>
      </c>
      <c r="E14" s="74" t="e">
        <f t="shared" si="1"/>
        <v>#REF!</v>
      </c>
      <c r="F14" s="140" t="e">
        <f t="shared" si="10"/>
        <v>#REF!</v>
      </c>
      <c r="G14" s="129">
        <f>+C14*AN14/100</f>
        <v>2750.7170000000001</v>
      </c>
      <c r="H14" s="124">
        <f>+AJ14+AR14+AT14+AV14+AX14+AZ14+BB14+BD14+BF14+BH14+BJ14+BL14</f>
        <v>923.02613159999999</v>
      </c>
      <c r="I14" s="124">
        <f>+H14-G14</f>
        <v>-1827.6908684</v>
      </c>
      <c r="J14" s="140">
        <f t="shared" si="11"/>
        <v>0.33555837681593559</v>
      </c>
      <c r="K14" s="124">
        <v>2750.7170000000001</v>
      </c>
      <c r="L14" s="124" t="e">
        <f t="shared" si="2"/>
        <v>#REF!</v>
      </c>
      <c r="M14" s="124" t="e">
        <f t="shared" si="3"/>
        <v>#REF!</v>
      </c>
      <c r="N14" s="140" t="e">
        <f t="shared" si="14"/>
        <v>#REF!</v>
      </c>
      <c r="O14" s="124">
        <f t="shared" si="4"/>
        <v>2750.7170000000001</v>
      </c>
      <c r="P14" s="124">
        <f t="shared" si="5"/>
        <v>923.02613159999999</v>
      </c>
      <c r="Q14" s="124">
        <f>+P14-O14</f>
        <v>-1827.6908684</v>
      </c>
      <c r="R14" s="140">
        <f>P14/O14</f>
        <v>0.33555837681593559</v>
      </c>
      <c r="S14" s="124">
        <v>718</v>
      </c>
      <c r="T14" s="124" t="e">
        <f t="shared" si="6"/>
        <v>#REF!</v>
      </c>
      <c r="U14" s="124" t="e">
        <f t="shared" si="7"/>
        <v>#REF!</v>
      </c>
      <c r="V14" s="140" t="e">
        <f t="shared" si="15"/>
        <v>#REF!</v>
      </c>
      <c r="W14" s="124">
        <f>+S14*AN14/100</f>
        <v>718</v>
      </c>
      <c r="X14" s="124">
        <f>+AJ14+AX14+AZ14+BB14</f>
        <v>470.19961927000003</v>
      </c>
      <c r="Y14" s="124">
        <v>915.82558930999994</v>
      </c>
      <c r="Z14" s="124">
        <f>+X14-W14</f>
        <v>-247.80038072999997</v>
      </c>
      <c r="AA14" s="140">
        <f>X14/W14</f>
        <v>0.65487412154596103</v>
      </c>
      <c r="AB14" s="124">
        <v>236.94</v>
      </c>
      <c r="AC14" s="124" t="e">
        <f>+#REF!+#REF!+#REF!+#REF!+#REF!</f>
        <v>#REF!</v>
      </c>
      <c r="AD14" s="124">
        <v>228.7</v>
      </c>
      <c r="AE14" s="124" t="e">
        <f t="shared" si="8"/>
        <v>#REF!</v>
      </c>
      <c r="AF14" s="140" t="e">
        <f t="shared" si="16"/>
        <v>#REF!</v>
      </c>
      <c r="AG14" s="124">
        <f t="shared" si="9"/>
        <v>236.94</v>
      </c>
      <c r="AH14" s="124">
        <v>228.7</v>
      </c>
      <c r="AI14" s="124">
        <f t="shared" si="12"/>
        <v>8.2400000000000091</v>
      </c>
      <c r="AJ14" s="124">
        <v>162.33380476999997</v>
      </c>
      <c r="AK14" s="124">
        <v>162.333</v>
      </c>
      <c r="AL14" s="124">
        <f t="shared" si="13"/>
        <v>8.0476999997358689E-4</v>
      </c>
      <c r="AM14" s="140">
        <f>AJ14/AG14</f>
        <v>0.68512621241664551</v>
      </c>
      <c r="AN14" s="124">
        <v>100</v>
      </c>
      <c r="AO14" s="24" t="e">
        <f t="shared" si="17"/>
        <v>#REF!</v>
      </c>
      <c r="AP14" s="24">
        <f t="shared" si="18"/>
        <v>2987.6570000000002</v>
      </c>
      <c r="AQ14" s="21">
        <v>71.088764619999992</v>
      </c>
      <c r="AR14" s="21">
        <v>71.088764619999992</v>
      </c>
      <c r="AS14" s="21">
        <v>170.25074267999997</v>
      </c>
      <c r="AT14" s="21">
        <v>170.25074267999997</v>
      </c>
      <c r="AU14" s="21">
        <v>211.48700502999998</v>
      </c>
      <c r="AV14" s="21">
        <v>211.48700502999998</v>
      </c>
      <c r="AW14" s="21">
        <v>307.86581450000006</v>
      </c>
      <c r="AX14" s="21">
        <v>307.86581450000006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</row>
    <row r="15" spans="1:64" ht="51" customHeight="1">
      <c r="A15" s="68" t="s">
        <v>25</v>
      </c>
      <c r="B15" s="69">
        <v>3131204</v>
      </c>
      <c r="C15" s="90">
        <v>3065.8510000000001</v>
      </c>
      <c r="D15" s="124" t="e">
        <f t="shared" si="0"/>
        <v>#REF!</v>
      </c>
      <c r="E15" s="74" t="e">
        <f t="shared" si="1"/>
        <v>#REF!</v>
      </c>
      <c r="F15" s="140" t="e">
        <f t="shared" si="10"/>
        <v>#REF!</v>
      </c>
      <c r="G15" s="129">
        <f>+C15*AN15/100</f>
        <v>3065.8510000000006</v>
      </c>
      <c r="H15" s="124">
        <f>+AJ15+AR15+AT15+AV15+AX15+AZ15+BB15+BD15+BF15+BH15+BJ15+BL15</f>
        <v>1044.2112543999999</v>
      </c>
      <c r="I15" s="124">
        <f>+H15-G15</f>
        <v>-2021.6397456000007</v>
      </c>
      <c r="J15" s="140">
        <f t="shared" si="11"/>
        <v>0.34059426058213516</v>
      </c>
      <c r="K15" s="124">
        <v>3065.8510000000001</v>
      </c>
      <c r="L15" s="124" t="e">
        <f t="shared" si="2"/>
        <v>#REF!</v>
      </c>
      <c r="M15" s="124" t="e">
        <f t="shared" si="3"/>
        <v>#REF!</v>
      </c>
      <c r="N15" s="140" t="e">
        <f t="shared" si="14"/>
        <v>#REF!</v>
      </c>
      <c r="O15" s="124">
        <f t="shared" si="4"/>
        <v>3065.8510000000006</v>
      </c>
      <c r="P15" s="124">
        <f t="shared" si="5"/>
        <v>1044.2112543999999</v>
      </c>
      <c r="Q15" s="124">
        <f>+P15-O15</f>
        <v>-2021.6397456000007</v>
      </c>
      <c r="R15" s="140">
        <f>P15/O15</f>
        <v>0.34059426058213516</v>
      </c>
      <c r="S15" s="124">
        <v>803</v>
      </c>
      <c r="T15" s="124" t="e">
        <f t="shared" si="6"/>
        <v>#REF!</v>
      </c>
      <c r="U15" s="124" t="e">
        <f t="shared" si="7"/>
        <v>#REF!</v>
      </c>
      <c r="V15" s="140" t="e">
        <f t="shared" si="15"/>
        <v>#REF!</v>
      </c>
      <c r="W15" s="124">
        <f>+S15*AN15/100</f>
        <v>803</v>
      </c>
      <c r="X15" s="124">
        <f>+AJ15+AX15+AZ15+BB15</f>
        <v>495.66954422000003</v>
      </c>
      <c r="Y15" s="124">
        <v>1220.03629628</v>
      </c>
      <c r="Z15" s="124">
        <f>+X15-W15</f>
        <v>-307.33045577999997</v>
      </c>
      <c r="AA15" s="140">
        <f>X15/W15</f>
        <v>0.61727215967621429</v>
      </c>
      <c r="AB15" s="124">
        <v>264.99</v>
      </c>
      <c r="AC15" s="124" t="e">
        <f>+#REF!</f>
        <v>#REF!</v>
      </c>
      <c r="AD15" s="124">
        <v>269.5</v>
      </c>
      <c r="AE15" s="124" t="e">
        <f t="shared" si="8"/>
        <v>#REF!</v>
      </c>
      <c r="AF15" s="140" t="e">
        <f t="shared" si="16"/>
        <v>#REF!</v>
      </c>
      <c r="AG15" s="124">
        <f t="shared" si="9"/>
        <v>264.99</v>
      </c>
      <c r="AH15" s="124">
        <v>269.5</v>
      </c>
      <c r="AI15" s="124">
        <f t="shared" si="12"/>
        <v>-4.5099999999999909</v>
      </c>
      <c r="AJ15" s="124">
        <v>172.70468929999996</v>
      </c>
      <c r="AK15" s="124">
        <v>172.70400000000001</v>
      </c>
      <c r="AL15" s="124">
        <f t="shared" si="13"/>
        <v>6.8929999994793434E-4</v>
      </c>
      <c r="AM15" s="140">
        <f>AJ15/AG15</f>
        <v>0.65174040265670385</v>
      </c>
      <c r="AN15" s="124">
        <v>100</v>
      </c>
      <c r="AO15" s="24" t="e">
        <f t="shared" si="17"/>
        <v>#REF!</v>
      </c>
      <c r="AP15" s="24">
        <f t="shared" si="18"/>
        <v>3330.8410000000003</v>
      </c>
      <c r="AQ15" s="21">
        <v>107.55342734</v>
      </c>
      <c r="AR15" s="21">
        <v>107.55342734</v>
      </c>
      <c r="AS15" s="21">
        <v>204.37716099999997</v>
      </c>
      <c r="AT15" s="21">
        <v>204.37716099999997</v>
      </c>
      <c r="AU15" s="21">
        <v>236.61112183999998</v>
      </c>
      <c r="AV15" s="21">
        <v>236.61112183999998</v>
      </c>
      <c r="AW15" s="21">
        <v>322.96485492000005</v>
      </c>
      <c r="AX15" s="21">
        <v>322.96485492000005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</row>
    <row r="16" spans="1:64" ht="51" customHeight="1">
      <c r="A16" s="68" t="s">
        <v>26</v>
      </c>
      <c r="B16" s="69">
        <v>3131201</v>
      </c>
      <c r="C16" s="90">
        <v>6181.8860000000004</v>
      </c>
      <c r="D16" s="124" t="e">
        <f t="shared" si="0"/>
        <v>#REF!</v>
      </c>
      <c r="E16" s="74" t="e">
        <f t="shared" si="1"/>
        <v>#REF!</v>
      </c>
      <c r="F16" s="140" t="e">
        <f t="shared" si="10"/>
        <v>#REF!</v>
      </c>
      <c r="G16" s="129">
        <f>+C16*AN16/100</f>
        <v>6181.8860000000013</v>
      </c>
      <c r="H16" s="124">
        <f>+AJ16+AR16+AT16+AV16+AX16+AZ16+BB16+BD16+BF16+BH16+BJ16+BL16</f>
        <v>1475.6115625799998</v>
      </c>
      <c r="I16" s="124">
        <f>+H16-G16</f>
        <v>-4706.274437420001</v>
      </c>
      <c r="J16" s="140">
        <f t="shared" si="11"/>
        <v>0.23869925174614989</v>
      </c>
      <c r="K16" s="124">
        <v>6181.8860000000004</v>
      </c>
      <c r="L16" s="124" t="e">
        <f t="shared" si="2"/>
        <v>#REF!</v>
      </c>
      <c r="M16" s="124" t="e">
        <f t="shared" si="3"/>
        <v>#REF!</v>
      </c>
      <c r="N16" s="140" t="e">
        <f t="shared" si="14"/>
        <v>#REF!</v>
      </c>
      <c r="O16" s="124">
        <f t="shared" si="4"/>
        <v>6181.8860000000013</v>
      </c>
      <c r="P16" s="124">
        <f t="shared" si="5"/>
        <v>1475.6115625799998</v>
      </c>
      <c r="Q16" s="124">
        <f>+P16-O16</f>
        <v>-4706.274437420001</v>
      </c>
      <c r="R16" s="140">
        <f>P16/O16</f>
        <v>0.23869925174614989</v>
      </c>
      <c r="S16" s="124">
        <v>1558</v>
      </c>
      <c r="T16" s="124" t="e">
        <f t="shared" si="6"/>
        <v>#REF!</v>
      </c>
      <c r="U16" s="124" t="e">
        <f t="shared" si="7"/>
        <v>#REF!</v>
      </c>
      <c r="V16" s="140" t="e">
        <f t="shared" si="15"/>
        <v>#REF!</v>
      </c>
      <c r="W16" s="124">
        <f>+S16*AN16/100</f>
        <v>1558</v>
      </c>
      <c r="X16" s="124">
        <f>+AJ16+AX16+AZ16+BB16</f>
        <v>878.46568354999999</v>
      </c>
      <c r="Y16" s="124">
        <v>738.48802503999991</v>
      </c>
      <c r="Z16" s="124">
        <f>+X16-W16</f>
        <v>-679.53431645000001</v>
      </c>
      <c r="AA16" s="140">
        <f>X16/W16</f>
        <v>0.56384190215019259</v>
      </c>
      <c r="AB16" s="124">
        <v>514.14</v>
      </c>
      <c r="AC16" s="124" t="e">
        <f>+#REF!+#REF!+#REF!+#REF!+#REF!+#REF!+#REF!+#REF!+#REF!+#REF!+#REF!+#REF!+#REF!+#REF!</f>
        <v>#REF!</v>
      </c>
      <c r="AD16" s="124">
        <v>146.9</v>
      </c>
      <c r="AE16" s="124" t="e">
        <f t="shared" si="8"/>
        <v>#REF!</v>
      </c>
      <c r="AF16" s="140" t="e">
        <f t="shared" si="16"/>
        <v>#REF!</v>
      </c>
      <c r="AG16" s="124">
        <f t="shared" si="9"/>
        <v>514.14</v>
      </c>
      <c r="AH16" s="124">
        <v>146.9</v>
      </c>
      <c r="AI16" s="124">
        <f t="shared" si="12"/>
        <v>367.24</v>
      </c>
      <c r="AJ16" s="124">
        <v>290.46971024999993</v>
      </c>
      <c r="AK16" s="124">
        <f>103.046+55.168+3.166</f>
        <v>161.38</v>
      </c>
      <c r="AL16" s="124">
        <f t="shared" si="13"/>
        <v>129.08971024999994</v>
      </c>
      <c r="AM16" s="140">
        <f>AJ16/AG16</f>
        <v>0.56496228702298978</v>
      </c>
      <c r="AN16" s="124">
        <v>100</v>
      </c>
      <c r="AO16" s="24" t="e">
        <f t="shared" si="17"/>
        <v>#REF!</v>
      </c>
      <c r="AP16" s="24">
        <f t="shared" si="18"/>
        <v>6696.0260000000007</v>
      </c>
      <c r="AQ16" s="21">
        <v>205.93958763999998</v>
      </c>
      <c r="AR16" s="21">
        <v>205.93958763999998</v>
      </c>
      <c r="AS16" s="21">
        <v>137.81387714999997</v>
      </c>
      <c r="AT16" s="21">
        <v>137.81387714999997</v>
      </c>
      <c r="AU16" s="21">
        <v>253.39241423999999</v>
      </c>
      <c r="AV16" s="21">
        <v>253.39241423999999</v>
      </c>
      <c r="AW16" s="21">
        <v>587.99597330000006</v>
      </c>
      <c r="AX16" s="21">
        <v>587.99597330000006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</row>
    <row r="17" spans="1:64" ht="51" customHeight="1">
      <c r="A17" s="68" t="s">
        <v>5</v>
      </c>
      <c r="B17" s="69">
        <v>3136101</v>
      </c>
      <c r="C17" s="90">
        <v>1039.6859999999999</v>
      </c>
      <c r="D17" s="124" t="e">
        <f t="shared" si="0"/>
        <v>#REF!</v>
      </c>
      <c r="E17" s="74" t="e">
        <f t="shared" si="1"/>
        <v>#REF!</v>
      </c>
      <c r="F17" s="140" t="e">
        <f t="shared" si="10"/>
        <v>#REF!</v>
      </c>
      <c r="G17" s="129">
        <f>+C17*AN17/100</f>
        <v>1039.6859999999999</v>
      </c>
      <c r="H17" s="124">
        <f>+AJ17+AR17+AT17+AV17+AX17+AZ17+BB17+BD17+BF17+BH17+BJ17+BL17</f>
        <v>247.72106603999995</v>
      </c>
      <c r="I17" s="124">
        <f>+H17-G17</f>
        <v>-791.96493395999994</v>
      </c>
      <c r="J17" s="140">
        <f t="shared" si="11"/>
        <v>0.2382652705143668</v>
      </c>
      <c r="K17" s="124">
        <v>1039.6859999999999</v>
      </c>
      <c r="L17" s="124" t="e">
        <f t="shared" si="2"/>
        <v>#REF!</v>
      </c>
      <c r="M17" s="124" t="e">
        <f t="shared" si="3"/>
        <v>#REF!</v>
      </c>
      <c r="N17" s="140" t="e">
        <f t="shared" si="14"/>
        <v>#REF!</v>
      </c>
      <c r="O17" s="124">
        <f t="shared" si="4"/>
        <v>1039.6859999999999</v>
      </c>
      <c r="P17" s="124">
        <f t="shared" si="5"/>
        <v>247.72106603999995</v>
      </c>
      <c r="Q17" s="124">
        <f>+P17-O17</f>
        <v>-791.96493395999994</v>
      </c>
      <c r="R17" s="140">
        <f>P17/O17</f>
        <v>0.2382652705143668</v>
      </c>
      <c r="S17" s="124">
        <v>248</v>
      </c>
      <c r="T17" s="124" t="e">
        <f t="shared" si="6"/>
        <v>#REF!</v>
      </c>
      <c r="U17" s="124" t="e">
        <f t="shared" si="7"/>
        <v>#REF!</v>
      </c>
      <c r="V17" s="140" t="e">
        <f t="shared" si="15"/>
        <v>#REF!</v>
      </c>
      <c r="W17" s="124">
        <f>+S17*AN17/100</f>
        <v>248</v>
      </c>
      <c r="X17" s="124">
        <f>+AJ17+AX17+AZ17+BB17</f>
        <v>65.663644079999997</v>
      </c>
      <c r="Y17" s="124">
        <v>355.90596409</v>
      </c>
      <c r="Z17" s="124">
        <f>+X17-W17</f>
        <v>-182.33635592000002</v>
      </c>
      <c r="AA17" s="140">
        <f>X17/W17</f>
        <v>0.26477275838709674</v>
      </c>
      <c r="AB17" s="124">
        <v>81.84</v>
      </c>
      <c r="AC17" s="124" t="e">
        <f>+#REF!+#REF!+#REF!+#REF!+#REF!+#REF!+#REF!</f>
        <v>#REF!</v>
      </c>
      <c r="AD17" s="124">
        <v>21.8</v>
      </c>
      <c r="AE17" s="124" t="e">
        <f t="shared" si="8"/>
        <v>#REF!</v>
      </c>
      <c r="AF17" s="140" t="e">
        <f t="shared" si="16"/>
        <v>#REF!</v>
      </c>
      <c r="AG17" s="124">
        <f t="shared" si="9"/>
        <v>81.84</v>
      </c>
      <c r="AH17" s="124">
        <v>21.8</v>
      </c>
      <c r="AI17" s="124">
        <f t="shared" si="12"/>
        <v>60.040000000000006</v>
      </c>
      <c r="AJ17" s="124">
        <v>22.054865509999992</v>
      </c>
      <c r="AK17" s="124">
        <v>3.153</v>
      </c>
      <c r="AL17" s="124">
        <f t="shared" si="13"/>
        <v>18.901865509999993</v>
      </c>
      <c r="AM17" s="140">
        <f>AJ17/AG17</f>
        <v>0.26948760398338212</v>
      </c>
      <c r="AN17" s="124">
        <v>100</v>
      </c>
      <c r="AO17" s="24" t="e">
        <f t="shared" si="17"/>
        <v>#REF!</v>
      </c>
      <c r="AP17" s="24">
        <f t="shared" si="18"/>
        <v>1121.5259999999998</v>
      </c>
      <c r="AQ17" s="21">
        <v>61.099758709999996</v>
      </c>
      <c r="AR17" s="21">
        <v>61.099758709999996</v>
      </c>
      <c r="AS17" s="21">
        <v>93.835110809999989</v>
      </c>
      <c r="AT17" s="21">
        <v>93.835110809999989</v>
      </c>
      <c r="AU17" s="21">
        <v>27.12255244000001</v>
      </c>
      <c r="AV17" s="21">
        <v>27.122552440000007</v>
      </c>
      <c r="AW17" s="21">
        <v>43.608778570000005</v>
      </c>
      <c r="AX17" s="21">
        <v>43.608778570000005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</row>
    <row r="18" spans="1:64" ht="51" customHeight="1">
      <c r="A18" s="68" t="s">
        <v>4</v>
      </c>
      <c r="B18" s="69">
        <v>3141102</v>
      </c>
      <c r="C18" s="90">
        <v>33278</v>
      </c>
      <c r="D18" s="124" t="e">
        <f t="shared" si="0"/>
        <v>#REF!</v>
      </c>
      <c r="E18" s="74" t="e">
        <f t="shared" si="1"/>
        <v>#REF!</v>
      </c>
      <c r="F18" s="140" t="e">
        <f t="shared" si="10"/>
        <v>#REF!</v>
      </c>
      <c r="G18" s="129" t="s">
        <v>79</v>
      </c>
      <c r="H18" s="124" t="s">
        <v>79</v>
      </c>
      <c r="I18" s="124" t="s">
        <v>79</v>
      </c>
      <c r="J18" s="140" t="s">
        <v>79</v>
      </c>
      <c r="K18" s="124">
        <v>33278</v>
      </c>
      <c r="L18" s="124" t="e">
        <f t="shared" si="2"/>
        <v>#REF!</v>
      </c>
      <c r="M18" s="124" t="e">
        <f t="shared" si="3"/>
        <v>#REF!</v>
      </c>
      <c r="N18" s="140" t="e">
        <f t="shared" si="14"/>
        <v>#REF!</v>
      </c>
      <c r="O18" s="124">
        <f t="shared" si="4"/>
        <v>0</v>
      </c>
      <c r="P18" s="124" t="str">
        <f t="shared" si="5"/>
        <v>-</v>
      </c>
      <c r="Q18" s="124" t="s">
        <v>79</v>
      </c>
      <c r="R18" s="140" t="s">
        <v>79</v>
      </c>
      <c r="S18" s="124">
        <v>7820</v>
      </c>
      <c r="T18" s="124" t="e">
        <f t="shared" si="6"/>
        <v>#REF!</v>
      </c>
      <c r="U18" s="124" t="e">
        <f t="shared" si="7"/>
        <v>#REF!</v>
      </c>
      <c r="V18" s="140" t="e">
        <f t="shared" si="15"/>
        <v>#REF!</v>
      </c>
      <c r="W18" s="124" t="s">
        <v>79</v>
      </c>
      <c r="X18" s="124"/>
      <c r="Y18" s="124"/>
      <c r="Z18" s="124" t="s">
        <v>79</v>
      </c>
      <c r="AA18" s="140" t="s">
        <v>79</v>
      </c>
      <c r="AB18" s="124">
        <v>2580.6</v>
      </c>
      <c r="AC18" s="124" t="e">
        <f>+#REF!+#REF!+#REF!+#REF!+#REF!+#REF!+#REF!+#REF!+#REF!+#REF!+#REF!</f>
        <v>#REF!</v>
      </c>
      <c r="AD18" s="124"/>
      <c r="AE18" s="124" t="e">
        <f t="shared" si="8"/>
        <v>#REF!</v>
      </c>
      <c r="AF18" s="140" t="e">
        <f t="shared" si="16"/>
        <v>#REF!</v>
      </c>
      <c r="AG18" s="124">
        <f t="shared" si="9"/>
        <v>0</v>
      </c>
      <c r="AH18" s="124">
        <v>0</v>
      </c>
      <c r="AI18" s="124">
        <f t="shared" si="12"/>
        <v>0</v>
      </c>
      <c r="AJ18" s="124">
        <v>0</v>
      </c>
      <c r="AK18" s="124">
        <v>0</v>
      </c>
      <c r="AL18" s="124">
        <f t="shared" si="13"/>
        <v>0</v>
      </c>
      <c r="AM18" s="140" t="s">
        <v>79</v>
      </c>
      <c r="AN18" s="124">
        <v>0</v>
      </c>
      <c r="AO18" s="24" t="e">
        <f t="shared" si="17"/>
        <v>#REF!</v>
      </c>
      <c r="AP18" s="24">
        <f t="shared" si="18"/>
        <v>35858.6</v>
      </c>
      <c r="AQ18" s="21">
        <v>1127.6663608399999</v>
      </c>
      <c r="AR18" s="21" t="s">
        <v>79</v>
      </c>
      <c r="AS18" s="21">
        <v>550.39851700000008</v>
      </c>
      <c r="AT18" s="21" t="s">
        <v>79</v>
      </c>
      <c r="AU18" s="21">
        <v>277.79631176999999</v>
      </c>
      <c r="AV18" s="21" t="s">
        <v>79</v>
      </c>
      <c r="AW18" s="21">
        <v>861.43468682999992</v>
      </c>
      <c r="AX18" s="21" t="s">
        <v>79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</row>
    <row r="19" spans="1:64" ht="51" customHeight="1">
      <c r="A19" s="68" t="s">
        <v>17</v>
      </c>
      <c r="B19" s="69">
        <v>3141201</v>
      </c>
      <c r="C19" s="90">
        <v>2541.9209999999998</v>
      </c>
      <c r="D19" s="124" t="e">
        <f t="shared" si="0"/>
        <v>#REF!</v>
      </c>
      <c r="E19" s="74" t="e">
        <f t="shared" si="1"/>
        <v>#REF!</v>
      </c>
      <c r="F19" s="140" t="e">
        <f t="shared" si="10"/>
        <v>#REF!</v>
      </c>
      <c r="G19" s="129">
        <f>+C19*AN19/100</f>
        <v>2541.9209999999998</v>
      </c>
      <c r="H19" s="124">
        <f>+AJ19+AR19+AT19+AV19+AX19+AZ19+BB19+BD19+BF19+BH19+BJ19+BL19</f>
        <v>1017.7258458699999</v>
      </c>
      <c r="I19" s="124">
        <f>+H19-G19</f>
        <v>-1524.19515413</v>
      </c>
      <c r="J19" s="140">
        <f t="shared" si="11"/>
        <v>0.40037666232349473</v>
      </c>
      <c r="K19" s="124">
        <v>2541.9209999999998</v>
      </c>
      <c r="L19" s="124" t="e">
        <f t="shared" si="2"/>
        <v>#REF!</v>
      </c>
      <c r="M19" s="124" t="e">
        <f t="shared" si="3"/>
        <v>#REF!</v>
      </c>
      <c r="N19" s="140" t="e">
        <f t="shared" si="14"/>
        <v>#REF!</v>
      </c>
      <c r="O19" s="124">
        <f t="shared" si="4"/>
        <v>2541.9209999999998</v>
      </c>
      <c r="P19" s="124">
        <f t="shared" si="5"/>
        <v>1017.7258458699999</v>
      </c>
      <c r="Q19" s="124">
        <f>+P19-O19</f>
        <v>-1524.19515413</v>
      </c>
      <c r="R19" s="140">
        <f>P19/O19</f>
        <v>0.40037666232349473</v>
      </c>
      <c r="S19" s="124">
        <v>623</v>
      </c>
      <c r="T19" s="124" t="e">
        <f t="shared" si="6"/>
        <v>#REF!</v>
      </c>
      <c r="U19" s="124" t="e">
        <f t="shared" si="7"/>
        <v>#REF!</v>
      </c>
      <c r="V19" s="140" t="e">
        <f t="shared" si="15"/>
        <v>#REF!</v>
      </c>
      <c r="W19" s="124">
        <f>+S19*AN19/100</f>
        <v>623</v>
      </c>
      <c r="X19" s="124">
        <f>+AJ19+AX19+AZ19+BB19</f>
        <v>304.12464182999997</v>
      </c>
      <c r="Y19" s="124">
        <v>563.50976713</v>
      </c>
      <c r="Z19" s="124">
        <f>+X19-W19</f>
        <v>-318.87535817000003</v>
      </c>
      <c r="AA19" s="140">
        <f>X19/W19</f>
        <v>0.48816154386837879</v>
      </c>
      <c r="AB19" s="124">
        <v>205.59</v>
      </c>
      <c r="AC19" s="124" t="e">
        <f>+#REF!+#REF!+#REF!+#REF!</f>
        <v>#REF!</v>
      </c>
      <c r="AD19" s="124"/>
      <c r="AE19" s="124" t="e">
        <f t="shared" si="8"/>
        <v>#REF!</v>
      </c>
      <c r="AF19" s="140" t="e">
        <f t="shared" si="16"/>
        <v>#REF!</v>
      </c>
      <c r="AG19" s="124">
        <f t="shared" si="9"/>
        <v>205.59</v>
      </c>
      <c r="AH19" s="124">
        <v>0</v>
      </c>
      <c r="AI19" s="124">
        <f t="shared" si="12"/>
        <v>205.59</v>
      </c>
      <c r="AJ19" s="124">
        <v>210.19634725999995</v>
      </c>
      <c r="AK19" s="124">
        <v>0</v>
      </c>
      <c r="AL19" s="124">
        <f t="shared" si="13"/>
        <v>210.19634725999995</v>
      </c>
      <c r="AM19" s="140">
        <f>AJ19/AG19</f>
        <v>1.0224055025049854</v>
      </c>
      <c r="AN19" s="124">
        <v>100</v>
      </c>
      <c r="AO19" s="24" t="e">
        <f t="shared" si="17"/>
        <v>#REF!</v>
      </c>
      <c r="AP19" s="24">
        <f t="shared" si="18"/>
        <v>2747.511</v>
      </c>
      <c r="AQ19" s="21">
        <v>190.59401</v>
      </c>
      <c r="AR19" s="21">
        <v>190.59400999999997</v>
      </c>
      <c r="AS19" s="21">
        <v>205.11658004000003</v>
      </c>
      <c r="AT19" s="21">
        <v>205.11658004000003</v>
      </c>
      <c r="AU19" s="21">
        <v>317.89061399999991</v>
      </c>
      <c r="AV19" s="21">
        <v>317.89061399999991</v>
      </c>
      <c r="AW19" s="21">
        <v>93.928294570000048</v>
      </c>
      <c r="AX19" s="21">
        <v>93.928294570000048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</row>
    <row r="20" spans="1:64" ht="51" customHeight="1">
      <c r="A20" s="68" t="s">
        <v>58</v>
      </c>
      <c r="B20" s="69">
        <v>3146106</v>
      </c>
      <c r="C20" s="90">
        <v>317.25</v>
      </c>
      <c r="D20" s="124" t="e">
        <f t="shared" si="0"/>
        <v>#REF!</v>
      </c>
      <c r="E20" s="74" t="e">
        <f t="shared" si="1"/>
        <v>#REF!</v>
      </c>
      <c r="F20" s="140" t="e">
        <f t="shared" si="10"/>
        <v>#REF!</v>
      </c>
      <c r="G20" s="129">
        <f>+C20*AN20/100</f>
        <v>317.25</v>
      </c>
      <c r="H20" s="124">
        <f>+AJ20+AR20+AT20+AV20+AX20+AZ20+BB20+BD20+BF20+BH20+BJ20+BL20</f>
        <v>31.611198010000003</v>
      </c>
      <c r="I20" s="124">
        <f>+H20-G20</f>
        <v>-285.63880198999999</v>
      </c>
      <c r="J20" s="140">
        <f t="shared" si="11"/>
        <v>9.9641286083530345E-2</v>
      </c>
      <c r="K20" s="124">
        <v>317.25</v>
      </c>
      <c r="L20" s="124" t="e">
        <f t="shared" si="2"/>
        <v>#REF!</v>
      </c>
      <c r="M20" s="124" t="e">
        <f t="shared" si="3"/>
        <v>#REF!</v>
      </c>
      <c r="N20" s="140" t="e">
        <f t="shared" si="14"/>
        <v>#REF!</v>
      </c>
      <c r="O20" s="124">
        <f t="shared" si="4"/>
        <v>317.25</v>
      </c>
      <c r="P20" s="124">
        <f t="shared" si="5"/>
        <v>31.611198010000003</v>
      </c>
      <c r="Q20" s="124">
        <f>+P20-O20</f>
        <v>-285.63880198999999</v>
      </c>
      <c r="R20" s="140">
        <f>P20/O20</f>
        <v>9.9641286083530345E-2</v>
      </c>
      <c r="S20" s="124">
        <v>76</v>
      </c>
      <c r="T20" s="124" t="e">
        <f t="shared" si="6"/>
        <v>#REF!</v>
      </c>
      <c r="U20" s="124" t="e">
        <f t="shared" si="7"/>
        <v>#REF!</v>
      </c>
      <c r="V20" s="140" t="e">
        <f t="shared" si="15"/>
        <v>#REF!</v>
      </c>
      <c r="W20" s="124">
        <f>+S20*AN20/100</f>
        <v>76</v>
      </c>
      <c r="X20" s="124">
        <f>+AJ20+AX20+AZ20+BB20</f>
        <v>23.607141230000003</v>
      </c>
      <c r="Y20" s="124">
        <v>23.14269736</v>
      </c>
      <c r="Z20" s="124">
        <f>+X20-W20</f>
        <v>-52.392858769999997</v>
      </c>
      <c r="AA20" s="140">
        <f>X20/W20</f>
        <v>0.31062027934210529</v>
      </c>
      <c r="AB20" s="124">
        <v>25.08</v>
      </c>
      <c r="AC20" s="124" t="e">
        <f>+#REF!+#REF!+#REF!+#REF!+#REF!</f>
        <v>#REF!</v>
      </c>
      <c r="AD20" s="124"/>
      <c r="AE20" s="124" t="e">
        <f t="shared" si="8"/>
        <v>#REF!</v>
      </c>
      <c r="AF20" s="140" t="e">
        <f t="shared" si="16"/>
        <v>#REF!</v>
      </c>
      <c r="AG20" s="124">
        <f t="shared" si="9"/>
        <v>25.08</v>
      </c>
      <c r="AH20" s="124">
        <v>0</v>
      </c>
      <c r="AI20" s="124">
        <f t="shared" si="12"/>
        <v>25.08</v>
      </c>
      <c r="AJ20" s="124">
        <v>22.985086090000003</v>
      </c>
      <c r="AK20" s="124">
        <v>0</v>
      </c>
      <c r="AL20" s="124">
        <f t="shared" si="13"/>
        <v>22.985086090000003</v>
      </c>
      <c r="AM20" s="140">
        <f>AJ20/AG20</f>
        <v>0.9164707372408295</v>
      </c>
      <c r="AN20" s="124">
        <v>100</v>
      </c>
      <c r="AO20" s="24"/>
      <c r="AP20" s="24">
        <f t="shared" si="18"/>
        <v>342.33</v>
      </c>
      <c r="AQ20" s="21">
        <v>1.838246</v>
      </c>
      <c r="AR20" s="21">
        <v>1.838246</v>
      </c>
      <c r="AS20" s="21">
        <v>2.67</v>
      </c>
      <c r="AT20" s="21">
        <v>2.67</v>
      </c>
      <c r="AU20" s="21">
        <v>3.4958107800000002</v>
      </c>
      <c r="AV20" s="21">
        <v>3.4958107800000007</v>
      </c>
      <c r="AW20" s="21">
        <v>0.62205513999999962</v>
      </c>
      <c r="AX20" s="21">
        <v>0.62205513999999962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</row>
    <row r="21" spans="1:64" ht="51" customHeight="1">
      <c r="A21" s="68" t="s">
        <v>8</v>
      </c>
      <c r="B21" s="69">
        <v>3145204</v>
      </c>
      <c r="C21" s="90">
        <v>162.65899999999999</v>
      </c>
      <c r="D21" s="124" t="e">
        <f t="shared" si="0"/>
        <v>#REF!</v>
      </c>
      <c r="E21" s="74" t="e">
        <f t="shared" si="1"/>
        <v>#REF!</v>
      </c>
      <c r="F21" s="140" t="e">
        <f t="shared" si="10"/>
        <v>#REF!</v>
      </c>
      <c r="G21" s="129">
        <f>+C21*AN21/100</f>
        <v>162.65899999999999</v>
      </c>
      <c r="H21" s="124">
        <f>+AJ21+AR21+AT21+AV21+AX21+AZ21+BB21+BD21+BF21+BH21+BJ21+BL21</f>
        <v>1236.5942304399998</v>
      </c>
      <c r="I21" s="124">
        <f>+H21-G21</f>
        <v>1073.9352304399999</v>
      </c>
      <c r="J21" s="140">
        <f t="shared" si="11"/>
        <v>7.6023720202386578</v>
      </c>
      <c r="K21" s="124">
        <v>162.65899999999999</v>
      </c>
      <c r="L21" s="124" t="e">
        <f t="shared" si="2"/>
        <v>#REF!</v>
      </c>
      <c r="M21" s="124" t="e">
        <f t="shared" si="3"/>
        <v>#REF!</v>
      </c>
      <c r="N21" s="140" t="e">
        <f t="shared" si="14"/>
        <v>#REF!</v>
      </c>
      <c r="O21" s="124">
        <f t="shared" si="4"/>
        <v>162.65899999999999</v>
      </c>
      <c r="P21" s="124">
        <f t="shared" si="5"/>
        <v>1236.5942304399998</v>
      </c>
      <c r="Q21" s="124">
        <f>+P21-O21</f>
        <v>1073.9352304399999</v>
      </c>
      <c r="R21" s="140">
        <f>P21/O21</f>
        <v>7.6023720202386578</v>
      </c>
      <c r="S21" s="124">
        <v>39</v>
      </c>
      <c r="T21" s="124" t="e">
        <f t="shared" si="6"/>
        <v>#REF!</v>
      </c>
      <c r="U21" s="124" t="e">
        <f t="shared" si="7"/>
        <v>#REF!</v>
      </c>
      <c r="V21" s="140" t="e">
        <f t="shared" si="15"/>
        <v>#REF!</v>
      </c>
      <c r="W21" s="124">
        <f>+S21*AN21/100</f>
        <v>39</v>
      </c>
      <c r="X21" s="124">
        <f>+AJ21+AX21+AZ21+BB21</f>
        <v>169.12687079999992</v>
      </c>
      <c r="Y21" s="124">
        <v>5.5030432300000003</v>
      </c>
      <c r="Z21" s="124">
        <f>+X21-W21</f>
        <v>130.12687079999992</v>
      </c>
      <c r="AA21" s="140">
        <f>X21/W21</f>
        <v>4.3365864307692288</v>
      </c>
      <c r="AB21" s="124">
        <v>12.87</v>
      </c>
      <c r="AC21" s="124" t="e">
        <f>+#REF!+#REF!+#REF!+#REF!+#REF!+#REF!+#REF!+#REF!+#REF!</f>
        <v>#REF!</v>
      </c>
      <c r="AD21" s="124">
        <v>2</v>
      </c>
      <c r="AE21" s="124" t="e">
        <f t="shared" si="8"/>
        <v>#REF!</v>
      </c>
      <c r="AF21" s="140" t="e">
        <f t="shared" si="16"/>
        <v>#REF!</v>
      </c>
      <c r="AG21" s="124">
        <f t="shared" si="9"/>
        <v>12.87</v>
      </c>
      <c r="AH21" s="124">
        <v>2</v>
      </c>
      <c r="AI21" s="124">
        <f t="shared" si="12"/>
        <v>10.87</v>
      </c>
      <c r="AJ21" s="124">
        <v>35.93018666999987</v>
      </c>
      <c r="AK21" s="124">
        <v>14.170999999999999</v>
      </c>
      <c r="AL21" s="124">
        <f t="shared" si="13"/>
        <v>21.75918666999987</v>
      </c>
      <c r="AM21" s="140">
        <f>AJ21/AG21</f>
        <v>2.7917782960372861</v>
      </c>
      <c r="AN21" s="124">
        <v>100</v>
      </c>
      <c r="AO21" s="24" t="e">
        <f>+AC21-BA21</f>
        <v>#REF!</v>
      </c>
      <c r="AP21" s="24">
        <f t="shared" si="18"/>
        <v>175.529</v>
      </c>
      <c r="AQ21" s="21">
        <v>490.49775282000002</v>
      </c>
      <c r="AR21" s="21">
        <v>490.49775282000002</v>
      </c>
      <c r="AS21" s="21">
        <v>455.21011525999995</v>
      </c>
      <c r="AT21" s="21">
        <v>455.21011525999995</v>
      </c>
      <c r="AU21" s="21">
        <v>121.75949156000001</v>
      </c>
      <c r="AV21" s="21">
        <v>121.75949156000003</v>
      </c>
      <c r="AW21" s="21">
        <v>133.19668413000005</v>
      </c>
      <c r="AX21" s="21">
        <v>133.19668413000005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</row>
    <row r="22" spans="1:64" ht="51" customHeight="1">
      <c r="A22" s="68" t="s">
        <v>7</v>
      </c>
      <c r="B22" s="69">
        <v>3422101</v>
      </c>
      <c r="C22" s="90">
        <v>895.17600000000004</v>
      </c>
      <c r="D22" s="124" t="e">
        <f t="shared" si="0"/>
        <v>#REF!</v>
      </c>
      <c r="E22" s="74" t="e">
        <f t="shared" si="1"/>
        <v>#REF!</v>
      </c>
      <c r="F22" s="140" t="e">
        <f t="shared" si="10"/>
        <v>#REF!</v>
      </c>
      <c r="G22" s="129" t="s">
        <v>79</v>
      </c>
      <c r="H22" s="124" t="s">
        <v>79</v>
      </c>
      <c r="I22" s="124" t="s">
        <v>79</v>
      </c>
      <c r="J22" s="140" t="s">
        <v>79</v>
      </c>
      <c r="K22" s="124">
        <v>895.17600000000004</v>
      </c>
      <c r="L22" s="124" t="e">
        <f t="shared" si="2"/>
        <v>#REF!</v>
      </c>
      <c r="M22" s="124" t="e">
        <f>+L22-K22</f>
        <v>#REF!</v>
      </c>
      <c r="N22" s="140" t="e">
        <f>L22/K22</f>
        <v>#REF!</v>
      </c>
      <c r="O22" s="124">
        <f t="shared" si="4"/>
        <v>0</v>
      </c>
      <c r="P22" s="124" t="str">
        <f t="shared" si="5"/>
        <v>-</v>
      </c>
      <c r="Q22" s="124" t="s">
        <v>79</v>
      </c>
      <c r="R22" s="140" t="s">
        <v>79</v>
      </c>
      <c r="S22" s="124">
        <v>219</v>
      </c>
      <c r="T22" s="124" t="e">
        <f t="shared" si="6"/>
        <v>#REF!</v>
      </c>
      <c r="U22" s="124" t="e">
        <f>+T22-S22</f>
        <v>#REF!</v>
      </c>
      <c r="V22" s="140" t="e">
        <f>T22/S22</f>
        <v>#REF!</v>
      </c>
      <c r="W22" s="124" t="s">
        <v>79</v>
      </c>
      <c r="X22" s="124"/>
      <c r="Y22" s="124"/>
      <c r="Z22" s="124" t="s">
        <v>79</v>
      </c>
      <c r="AA22" s="140" t="s">
        <v>79</v>
      </c>
      <c r="AB22" s="124">
        <v>72.27</v>
      </c>
      <c r="AC22" s="124" t="e">
        <f>+#REF!+#REF!+#REF!+#REF!+#REF!+#REF!+#REF!+#REF!+#REF!+#REF!+#REF!+#REF!+#REF!+#REF!+#REF!+#REF!+#REF!+#REF!+#REF!+#REF!</f>
        <v>#REF!</v>
      </c>
      <c r="AD22" s="124">
        <v>73.5</v>
      </c>
      <c r="AE22" s="124" t="e">
        <f t="shared" si="8"/>
        <v>#REF!</v>
      </c>
      <c r="AF22" s="140" t="e">
        <f t="shared" si="16"/>
        <v>#REF!</v>
      </c>
      <c r="AG22" s="124">
        <f t="shared" si="9"/>
        <v>0</v>
      </c>
      <c r="AH22" s="124">
        <v>73.5</v>
      </c>
      <c r="AI22" s="124">
        <f t="shared" si="12"/>
        <v>-73.5</v>
      </c>
      <c r="AJ22" s="124">
        <v>0</v>
      </c>
      <c r="AK22" s="124">
        <v>130.88900000000001</v>
      </c>
      <c r="AL22" s="124">
        <f t="shared" si="13"/>
        <v>-130.88900000000001</v>
      </c>
      <c r="AM22" s="140" t="s">
        <v>79</v>
      </c>
      <c r="AN22" s="124">
        <v>0</v>
      </c>
      <c r="AO22" s="24" t="e">
        <f>+AC22-BA22</f>
        <v>#REF!</v>
      </c>
      <c r="AP22" s="24">
        <f t="shared" si="18"/>
        <v>967.44600000000003</v>
      </c>
      <c r="AQ22" s="21">
        <v>205.44847600999998</v>
      </c>
      <c r="AR22" s="21" t="s">
        <v>79</v>
      </c>
      <c r="AS22" s="21">
        <v>182.53962152999998</v>
      </c>
      <c r="AT22" s="21" t="s">
        <v>79</v>
      </c>
      <c r="AU22" s="21">
        <v>163.60244661999997</v>
      </c>
      <c r="AV22" s="21" t="s">
        <v>79</v>
      </c>
      <c r="AW22" s="21">
        <v>137.36761186000007</v>
      </c>
      <c r="AX22" s="21" t="s">
        <v>79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</row>
    <row r="23" spans="1:64" ht="51" customHeight="1">
      <c r="A23" s="68" t="s">
        <v>15</v>
      </c>
      <c r="B23" s="69">
        <v>3422201</v>
      </c>
      <c r="C23" s="90">
        <v>451.57600000000002</v>
      </c>
      <c r="D23" s="124" t="e">
        <f t="shared" si="0"/>
        <v>#REF!</v>
      </c>
      <c r="E23" s="74" t="e">
        <f>+D23-C23</f>
        <v>#REF!</v>
      </c>
      <c r="F23" s="140" t="e">
        <f t="shared" si="10"/>
        <v>#REF!</v>
      </c>
      <c r="G23" s="129" t="s">
        <v>79</v>
      </c>
      <c r="H23" s="124" t="s">
        <v>79</v>
      </c>
      <c r="I23" s="124" t="s">
        <v>79</v>
      </c>
      <c r="J23" s="140" t="s">
        <v>79</v>
      </c>
      <c r="K23" s="124">
        <v>451.57600000000002</v>
      </c>
      <c r="L23" s="124" t="e">
        <f t="shared" si="2"/>
        <v>#REF!</v>
      </c>
      <c r="M23" s="124" t="e">
        <f>+L23-K23</f>
        <v>#REF!</v>
      </c>
      <c r="N23" s="140" t="e">
        <f>L23/K23</f>
        <v>#REF!</v>
      </c>
      <c r="O23" s="124">
        <f t="shared" si="4"/>
        <v>0</v>
      </c>
      <c r="P23" s="124" t="str">
        <f t="shared" si="5"/>
        <v>-</v>
      </c>
      <c r="Q23" s="124" t="s">
        <v>79</v>
      </c>
      <c r="R23" s="140" t="s">
        <v>79</v>
      </c>
      <c r="S23" s="124">
        <v>114</v>
      </c>
      <c r="T23" s="124" t="e">
        <f t="shared" si="6"/>
        <v>#REF!</v>
      </c>
      <c r="U23" s="124" t="e">
        <f>+T23-S23</f>
        <v>#REF!</v>
      </c>
      <c r="V23" s="140" t="e">
        <f>T23/S23</f>
        <v>#REF!</v>
      </c>
      <c r="W23" s="124" t="s">
        <v>79</v>
      </c>
      <c r="X23" s="124"/>
      <c r="Y23" s="124"/>
      <c r="Z23" s="124" t="s">
        <v>79</v>
      </c>
      <c r="AA23" s="140" t="s">
        <v>79</v>
      </c>
      <c r="AB23" s="124">
        <v>37.619999999999997</v>
      </c>
      <c r="AC23" s="1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AD23" s="124">
        <v>11</v>
      </c>
      <c r="AE23" s="124" t="e">
        <f t="shared" si="8"/>
        <v>#REF!</v>
      </c>
      <c r="AF23" s="140" t="e">
        <f t="shared" si="16"/>
        <v>#REF!</v>
      </c>
      <c r="AG23" s="124">
        <f t="shared" si="9"/>
        <v>0</v>
      </c>
      <c r="AH23" s="124">
        <v>11</v>
      </c>
      <c r="AI23" s="124">
        <f t="shared" si="12"/>
        <v>-11</v>
      </c>
      <c r="AJ23" s="124">
        <v>4.5759999999999996</v>
      </c>
      <c r="AK23" s="124">
        <v>34.936</v>
      </c>
      <c r="AL23" s="124">
        <f t="shared" si="13"/>
        <v>-30.36</v>
      </c>
      <c r="AM23" s="140" t="s">
        <v>79</v>
      </c>
      <c r="AN23" s="124">
        <v>0</v>
      </c>
      <c r="AO23" s="24" t="e">
        <f>+AC23-BA23</f>
        <v>#REF!</v>
      </c>
      <c r="AP23" s="24">
        <f t="shared" si="18"/>
        <v>489.19600000000003</v>
      </c>
      <c r="AQ23" s="21">
        <v>26.742307500000006</v>
      </c>
      <c r="AR23" s="21" t="s">
        <v>79</v>
      </c>
      <c r="AS23" s="21">
        <v>28.318267029999994</v>
      </c>
      <c r="AT23" s="21" t="s">
        <v>79</v>
      </c>
      <c r="AU23" s="21">
        <v>129.17742842000001</v>
      </c>
      <c r="AV23" s="21" t="s">
        <v>79</v>
      </c>
      <c r="AW23" s="21">
        <v>112.22040686000003</v>
      </c>
      <c r="AX23" s="21" t="s">
        <v>79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</row>
    <row r="24" spans="1:64" ht="51" customHeight="1">
      <c r="A24" s="68" t="s">
        <v>11</v>
      </c>
      <c r="B24" s="69">
        <v>3430102</v>
      </c>
      <c r="C24" s="90">
        <v>1817.4079999999999</v>
      </c>
      <c r="D24" s="124" t="e">
        <f t="shared" si="0"/>
        <v>#REF!</v>
      </c>
      <c r="E24" s="74" t="e">
        <f>+D24-C24</f>
        <v>#REF!</v>
      </c>
      <c r="F24" s="140" t="e">
        <f t="shared" si="10"/>
        <v>#REF!</v>
      </c>
      <c r="G24" s="129" t="s">
        <v>79</v>
      </c>
      <c r="H24" s="124" t="s">
        <v>79</v>
      </c>
      <c r="I24" s="124" t="s">
        <v>79</v>
      </c>
      <c r="J24" s="140" t="s">
        <v>79</v>
      </c>
      <c r="K24" s="124">
        <v>1817.4079999999999</v>
      </c>
      <c r="L24" s="124" t="e">
        <f t="shared" si="2"/>
        <v>#REF!</v>
      </c>
      <c r="M24" s="124" t="e">
        <f>+L24-K24</f>
        <v>#REF!</v>
      </c>
      <c r="N24" s="140" t="e">
        <f>L24/K24</f>
        <v>#REF!</v>
      </c>
      <c r="O24" s="124">
        <f t="shared" si="4"/>
        <v>0</v>
      </c>
      <c r="P24" s="124" t="str">
        <f t="shared" si="5"/>
        <v>-</v>
      </c>
      <c r="Q24" s="124" t="s">
        <v>79</v>
      </c>
      <c r="R24" s="140" t="s">
        <v>79</v>
      </c>
      <c r="S24" s="124">
        <v>474</v>
      </c>
      <c r="T24" s="124" t="e">
        <f t="shared" si="6"/>
        <v>#REF!</v>
      </c>
      <c r="U24" s="124" t="e">
        <f>+T24-S24</f>
        <v>#REF!</v>
      </c>
      <c r="V24" s="140" t="e">
        <f>T24/S24</f>
        <v>#REF!</v>
      </c>
      <c r="W24" s="124" t="s">
        <v>79</v>
      </c>
      <c r="X24" s="124"/>
      <c r="Y24" s="124"/>
      <c r="Z24" s="124" t="s">
        <v>79</v>
      </c>
      <c r="AA24" s="140" t="s">
        <v>79</v>
      </c>
      <c r="AB24" s="124">
        <v>156.41999999999999</v>
      </c>
      <c r="AC24" s="124" t="e">
        <f>+#REF!+#REF!+#REF!+#REF!+#REF!+#REF!+#REF!+#REF!+#REF!+#REF!+#REF!+#REF!+#REF!+#REF!+#REF!+#REF!+#REF!+#REF!+#REF!+#REF!+#REF!+#REF!</f>
        <v>#REF!</v>
      </c>
      <c r="AD24" s="124">
        <v>147.30000000000001</v>
      </c>
      <c r="AE24" s="124" t="e">
        <f t="shared" si="8"/>
        <v>#REF!</v>
      </c>
      <c r="AF24" s="140" t="e">
        <f t="shared" si="16"/>
        <v>#REF!</v>
      </c>
      <c r="AG24" s="124">
        <f t="shared" si="9"/>
        <v>0</v>
      </c>
      <c r="AH24" s="124">
        <v>147.30000000000001</v>
      </c>
      <c r="AI24" s="124">
        <f t="shared" si="12"/>
        <v>-147.30000000000001</v>
      </c>
      <c r="AJ24" s="124">
        <v>0</v>
      </c>
      <c r="AK24" s="124">
        <v>65.798000000000002</v>
      </c>
      <c r="AL24" s="124">
        <f t="shared" si="13"/>
        <v>-65.798000000000002</v>
      </c>
      <c r="AM24" s="140" t="s">
        <v>79</v>
      </c>
      <c r="AN24" s="124">
        <v>0</v>
      </c>
      <c r="AO24" s="24" t="e">
        <f>+AC24-BA24</f>
        <v>#REF!</v>
      </c>
      <c r="AP24" s="24">
        <f t="shared" si="18"/>
        <v>1973.828</v>
      </c>
      <c r="AQ24" s="21">
        <v>88.990910799999995</v>
      </c>
      <c r="AR24" s="21" t="s">
        <v>79</v>
      </c>
      <c r="AS24" s="21">
        <v>120.86931253000002</v>
      </c>
      <c r="AT24" s="21" t="s">
        <v>79</v>
      </c>
      <c r="AU24" s="21">
        <v>129.37971891000001</v>
      </c>
      <c r="AV24" s="21" t="s">
        <v>79</v>
      </c>
      <c r="AW24" s="21">
        <v>116.18627963999998</v>
      </c>
      <c r="AX24" s="21" t="s">
        <v>79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</row>
    <row r="25" spans="1:64" ht="51" customHeight="1">
      <c r="A25" s="68" t="s">
        <v>100</v>
      </c>
      <c r="B25" s="69">
        <v>3450404</v>
      </c>
      <c r="C25" s="90">
        <v>3.722</v>
      </c>
      <c r="D25" s="124" t="e">
        <f t="shared" si="0"/>
        <v>#REF!</v>
      </c>
      <c r="E25" s="74" t="e">
        <f>+D25-C25</f>
        <v>#REF!</v>
      </c>
      <c r="F25" s="140" t="e">
        <f>D25/C25</f>
        <v>#REF!</v>
      </c>
      <c r="G25" s="129">
        <f>+C25*AN25/100</f>
        <v>3.722</v>
      </c>
      <c r="H25" s="124">
        <f>+AJ25+AR25+AT25+AV25+AX25+AZ25+BB25+BD25+BF25+BH25+BJ25+BL25</f>
        <v>19.255989670000002</v>
      </c>
      <c r="I25" s="124">
        <f>+H25-G25</f>
        <v>15.533989670000002</v>
      </c>
      <c r="J25" s="140">
        <f>H25/G25</f>
        <v>5.1735598253627089</v>
      </c>
      <c r="K25" s="124">
        <v>3.722</v>
      </c>
      <c r="L25" s="124" t="e">
        <f t="shared" si="2"/>
        <v>#REF!</v>
      </c>
      <c r="M25" s="124" t="e">
        <f>+L25-K25</f>
        <v>#REF!</v>
      </c>
      <c r="N25" s="140" t="e">
        <f>L25/K25</f>
        <v>#REF!</v>
      </c>
      <c r="O25" s="124">
        <f t="shared" si="4"/>
        <v>3.722</v>
      </c>
      <c r="P25" s="124">
        <f>+H25</f>
        <v>19.255989670000002</v>
      </c>
      <c r="Q25" s="124">
        <f>+P25-O25</f>
        <v>15.533989670000002</v>
      </c>
      <c r="R25" s="140">
        <f>P25/O25</f>
        <v>5.1735598253627089</v>
      </c>
      <c r="S25" s="124">
        <v>1</v>
      </c>
      <c r="T25" s="124" t="e">
        <f t="shared" si="6"/>
        <v>#REF!</v>
      </c>
      <c r="U25" s="124" t="e">
        <f>+T25-S25</f>
        <v>#REF!</v>
      </c>
      <c r="V25" s="140" t="e">
        <f>T25/S25</f>
        <v>#REF!</v>
      </c>
      <c r="W25" s="124">
        <f>+S25*AN25/100</f>
        <v>1</v>
      </c>
      <c r="X25" s="124">
        <f>+AJ25+AX25+AZ25+BB25</f>
        <v>0.34792514000000063</v>
      </c>
      <c r="Y25" s="124">
        <v>109.44285285999999</v>
      </c>
      <c r="Z25" s="124">
        <f>+X25-W25</f>
        <v>-0.65207485999999937</v>
      </c>
      <c r="AA25" s="140">
        <f>X25/W25</f>
        <v>0.34792514000000063</v>
      </c>
      <c r="AB25" s="124">
        <v>0.33</v>
      </c>
      <c r="AC25" s="124" t="e">
        <f>+#REF!</f>
        <v>#REF!</v>
      </c>
      <c r="AD25" s="124"/>
      <c r="AE25" s="124" t="e">
        <f t="shared" si="8"/>
        <v>#REF!</v>
      </c>
      <c r="AF25" s="140" t="e">
        <f t="shared" si="16"/>
        <v>#REF!</v>
      </c>
      <c r="AG25" s="124">
        <f t="shared" si="9"/>
        <v>0.33</v>
      </c>
      <c r="AH25" s="124">
        <v>0</v>
      </c>
      <c r="AI25" s="124">
        <f t="shared" si="12"/>
        <v>0.33</v>
      </c>
      <c r="AJ25" s="124">
        <v>0</v>
      </c>
      <c r="AK25" s="124">
        <v>0</v>
      </c>
      <c r="AL25" s="124">
        <f t="shared" si="13"/>
        <v>0</v>
      </c>
      <c r="AM25" s="140" t="s">
        <v>79</v>
      </c>
      <c r="AN25" s="124">
        <v>100</v>
      </c>
      <c r="AO25" s="24"/>
      <c r="AP25" s="24">
        <f t="shared" si="18"/>
        <v>4.0519999999999996</v>
      </c>
      <c r="AQ25" s="21">
        <v>1.3459962299999999</v>
      </c>
      <c r="AR25" s="21">
        <v>1.3459962299999999</v>
      </c>
      <c r="AS25" s="21">
        <v>17.5620683</v>
      </c>
      <c r="AT25" s="21">
        <v>17.5620683</v>
      </c>
      <c r="AU25" s="21">
        <v>0</v>
      </c>
      <c r="AV25" s="21">
        <v>0</v>
      </c>
      <c r="AW25" s="21">
        <v>0.34792514000000058</v>
      </c>
      <c r="AX25" s="21">
        <v>0.34792514000000063</v>
      </c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ht="51" customHeight="1">
      <c r="A26" s="68" t="s">
        <v>101</v>
      </c>
      <c r="B26" s="69">
        <v>3412111</v>
      </c>
      <c r="C26" s="90">
        <v>67.775999999999996</v>
      </c>
      <c r="D26" s="124" t="e">
        <f t="shared" si="0"/>
        <v>#REF!</v>
      </c>
      <c r="E26" s="74" t="e">
        <f>+D26-C26</f>
        <v>#REF!</v>
      </c>
      <c r="F26" s="140" t="e">
        <f t="shared" si="10"/>
        <v>#REF!</v>
      </c>
      <c r="G26" s="129">
        <f>+C26*AN26/100</f>
        <v>0</v>
      </c>
      <c r="H26" s="124">
        <f>+AJ26+AR26+AT26+AV26+AX26+AZ26+BB26+BD26+BF26+BH26+BJ26+BL26</f>
        <v>0</v>
      </c>
      <c r="I26" s="124">
        <f>+H26-G26</f>
        <v>0</v>
      </c>
      <c r="J26" s="140"/>
      <c r="K26" s="124">
        <v>67.775999999999996</v>
      </c>
      <c r="L26" s="124" t="e">
        <f t="shared" si="2"/>
        <v>#REF!</v>
      </c>
      <c r="M26" s="124" t="e">
        <f>+L26-K26</f>
        <v>#REF!</v>
      </c>
      <c r="N26" s="140" t="e">
        <f>L26/K26</f>
        <v>#REF!</v>
      </c>
      <c r="O26" s="124">
        <f t="shared" si="4"/>
        <v>0</v>
      </c>
      <c r="P26" s="124">
        <f t="shared" si="5"/>
        <v>0</v>
      </c>
      <c r="Q26" s="124">
        <f>+P26-O26</f>
        <v>0</v>
      </c>
      <c r="R26" s="140"/>
      <c r="S26" s="124">
        <v>14</v>
      </c>
      <c r="T26" s="124" t="e">
        <f t="shared" si="6"/>
        <v>#REF!</v>
      </c>
      <c r="U26" s="124" t="e">
        <f>+T26-S26</f>
        <v>#REF!</v>
      </c>
      <c r="V26" s="140" t="e">
        <f>T26/S26</f>
        <v>#REF!</v>
      </c>
      <c r="W26" s="124">
        <f>+S27*AN26/100</f>
        <v>0</v>
      </c>
      <c r="X26" s="124">
        <f>+AJ26+AX26+AZ26+BB26</f>
        <v>0</v>
      </c>
      <c r="Y26" s="124"/>
      <c r="Z26" s="124">
        <f>+X26-W26</f>
        <v>0</v>
      </c>
      <c r="AA26" s="140"/>
      <c r="AB26" s="124">
        <v>4.62</v>
      </c>
      <c r="AC26" s="124" t="e">
        <f>+#REF!</f>
        <v>#REF!</v>
      </c>
      <c r="AD26" s="124"/>
      <c r="AE26" s="124" t="e">
        <f t="shared" si="8"/>
        <v>#REF!</v>
      </c>
      <c r="AF26" s="140" t="s">
        <v>79</v>
      </c>
      <c r="AG26" s="124">
        <f t="shared" si="9"/>
        <v>0</v>
      </c>
      <c r="AH26" s="124">
        <v>0</v>
      </c>
      <c r="AI26" s="124">
        <f t="shared" si="12"/>
        <v>0</v>
      </c>
      <c r="AJ26" s="124">
        <v>0</v>
      </c>
      <c r="AK26" s="124">
        <v>0</v>
      </c>
      <c r="AL26" s="124">
        <f t="shared" si="13"/>
        <v>0</v>
      </c>
      <c r="AM26" s="140" t="s">
        <v>79</v>
      </c>
      <c r="AN26" s="124">
        <v>0</v>
      </c>
      <c r="AO26" s="24"/>
      <c r="AP26" s="24">
        <f t="shared" si="18"/>
        <v>72.396000000000001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1">
        <v>0</v>
      </c>
    </row>
    <row r="27" spans="1:64" ht="51" customHeight="1">
      <c r="A27" s="68" t="s">
        <v>14</v>
      </c>
      <c r="B27" s="69">
        <v>3450960</v>
      </c>
      <c r="C27" s="128"/>
      <c r="D27" s="124" t="e">
        <f t="shared" si="0"/>
        <v>#REF!</v>
      </c>
      <c r="E27" s="71" t="s">
        <v>79</v>
      </c>
      <c r="F27" s="141"/>
      <c r="G27" s="129" t="s">
        <v>79</v>
      </c>
      <c r="H27" s="124">
        <f>+AJ27+AR27+AT27+AV27+AX27+AZ27+BB27+BD27+BF27+BH27+BJ27+BL27+21.1</f>
        <v>271.18248911450002</v>
      </c>
      <c r="I27" s="124" t="s">
        <v>79</v>
      </c>
      <c r="J27" s="140" t="s">
        <v>79</v>
      </c>
      <c r="K27" s="124"/>
      <c r="L27" s="124" t="e">
        <f t="shared" si="2"/>
        <v>#REF!</v>
      </c>
      <c r="M27" s="124" t="s">
        <v>79</v>
      </c>
      <c r="N27" s="140"/>
      <c r="O27" s="124">
        <v>0</v>
      </c>
      <c r="P27" s="124">
        <f t="shared" si="5"/>
        <v>271.18248911450002</v>
      </c>
      <c r="Q27" s="124" t="s">
        <v>79</v>
      </c>
      <c r="R27" s="140" t="s">
        <v>79</v>
      </c>
      <c r="S27" s="124"/>
      <c r="T27" s="124" t="e">
        <f t="shared" si="6"/>
        <v>#REF!</v>
      </c>
      <c r="U27" s="124" t="s">
        <v>79</v>
      </c>
      <c r="V27" s="140" t="s">
        <v>79</v>
      </c>
      <c r="W27" s="124" t="s">
        <v>79</v>
      </c>
      <c r="X27" s="124">
        <f>+AJ27+AX27+AZ27+BB27</f>
        <v>7.6035715764999994</v>
      </c>
      <c r="Y27" s="124">
        <v>179.45728081600001</v>
      </c>
      <c r="Z27" s="124" t="s">
        <v>79</v>
      </c>
      <c r="AA27" s="140" t="s">
        <v>79</v>
      </c>
      <c r="AB27" s="124"/>
      <c r="AC27" s="124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AD27" s="124"/>
      <c r="AE27" s="124" t="e">
        <f t="shared" si="8"/>
        <v>#REF!</v>
      </c>
      <c r="AF27" s="140" t="s">
        <v>79</v>
      </c>
      <c r="AG27" s="124">
        <f t="shared" si="9"/>
        <v>0</v>
      </c>
      <c r="AH27" s="124">
        <v>0</v>
      </c>
      <c r="AI27" s="124">
        <f t="shared" si="12"/>
        <v>0</v>
      </c>
      <c r="AJ27" s="124">
        <v>5.5658493999999994</v>
      </c>
      <c r="AK27" s="124">
        <v>5.1470000000000002</v>
      </c>
      <c r="AL27" s="124">
        <f t="shared" si="13"/>
        <v>0.41884939999999915</v>
      </c>
      <c r="AM27" s="140" t="s">
        <v>79</v>
      </c>
      <c r="AN27" s="124">
        <v>100</v>
      </c>
      <c r="AO27" s="24" t="e">
        <f>+AC27-BA27</f>
        <v>#REF!</v>
      </c>
      <c r="AP27" s="24">
        <f t="shared" si="18"/>
        <v>0</v>
      </c>
      <c r="AQ27" s="21">
        <v>4.6283958600000004</v>
      </c>
      <c r="AR27" s="21">
        <v>203.28039586</v>
      </c>
      <c r="AS27" s="21">
        <v>17.196912740000002</v>
      </c>
      <c r="AT27" s="21">
        <v>11.349962408400001</v>
      </c>
      <c r="AU27" s="21">
        <v>15.502665559999999</v>
      </c>
      <c r="AV27" s="21">
        <v>27.848559269599999</v>
      </c>
      <c r="AW27" s="21">
        <v>13.584814510000001</v>
      </c>
      <c r="AX27" s="21">
        <v>2.0377221765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</row>
    <row r="28" spans="1:64" s="3" customFormat="1" ht="51" customHeight="1" thickBot="1">
      <c r="A28" s="80" t="s">
        <v>51</v>
      </c>
      <c r="B28" s="81" t="s">
        <v>42</v>
      </c>
      <c r="C28" s="88">
        <f>SUM(C9:C27)</f>
        <v>78532.881999999998</v>
      </c>
      <c r="D28" s="82" t="e">
        <f>SUM(D9:D27)</f>
        <v>#REF!</v>
      </c>
      <c r="E28" s="82" t="e">
        <f>+D28-C28</f>
        <v>#REF!</v>
      </c>
      <c r="F28" s="144" t="e">
        <f t="shared" si="10"/>
        <v>#REF!</v>
      </c>
      <c r="G28" s="81">
        <f>SUM(G9:G27)</f>
        <v>27833.488000000005</v>
      </c>
      <c r="H28" s="82">
        <f>SUM(H9:H27)</f>
        <v>10858.275588049501</v>
      </c>
      <c r="I28" s="82">
        <f>+H28-G28</f>
        <v>-16975.212411950502</v>
      </c>
      <c r="J28" s="144">
        <f t="shared" si="11"/>
        <v>0.39011551797063659</v>
      </c>
      <c r="K28" s="82">
        <f>SUM(K9:K27)</f>
        <v>78532.881999999998</v>
      </c>
      <c r="L28" s="82" t="e">
        <f>SUM(L9:L27)</f>
        <v>#REF!</v>
      </c>
      <c r="M28" s="82" t="e">
        <f>+L28-K28</f>
        <v>#REF!</v>
      </c>
      <c r="N28" s="144" t="e">
        <f>L28/K28</f>
        <v>#REF!</v>
      </c>
      <c r="O28" s="82">
        <f>SUM(O9:O27)</f>
        <v>27833.488000000005</v>
      </c>
      <c r="P28" s="82">
        <f>SUM(P9:P27)</f>
        <v>10858.275588049501</v>
      </c>
      <c r="Q28" s="82">
        <f>+P28-O28</f>
        <v>-16975.212411950502</v>
      </c>
      <c r="R28" s="144">
        <f>P28/O28</f>
        <v>0.39011551797063659</v>
      </c>
      <c r="S28" s="82">
        <f>SUM(S9:S27)</f>
        <v>19408</v>
      </c>
      <c r="T28" s="82" t="e">
        <f>SUM(T9:T27)</f>
        <v>#REF!</v>
      </c>
      <c r="U28" s="82" t="e">
        <f>+T28-S28</f>
        <v>#REF!</v>
      </c>
      <c r="V28" s="144" t="e">
        <f>T28/S28</f>
        <v>#REF!</v>
      </c>
      <c r="W28" s="82">
        <f>SUM(W9:W27)</f>
        <v>7110</v>
      </c>
      <c r="X28" s="82">
        <f>SUM(X9:X27)</f>
        <v>4344.5210563914998</v>
      </c>
      <c r="Y28" s="82">
        <f>SUM(Y9:Y27)</f>
        <v>7346.5972160599995</v>
      </c>
      <c r="Z28" s="82">
        <f>+X28-W28</f>
        <v>-2765.4789436085002</v>
      </c>
      <c r="AA28" s="144">
        <f>X28/W28</f>
        <v>0.61104374914085791</v>
      </c>
      <c r="AB28" s="82">
        <f>SUM(AB9:AB27)</f>
        <v>6404.64</v>
      </c>
      <c r="AC28" s="82" t="e">
        <f>SUM(AC9:AC27)</f>
        <v>#REF!</v>
      </c>
      <c r="AD28" s="82">
        <f>SUM(AD9:AD27)</f>
        <v>2050.7000000000003</v>
      </c>
      <c r="AE28" s="82" t="e">
        <f t="shared" si="8"/>
        <v>#REF!</v>
      </c>
      <c r="AF28" s="144" t="e">
        <f>AC28/AB28</f>
        <v>#REF!</v>
      </c>
      <c r="AG28" s="82">
        <f>SUM(AG9:AG27)</f>
        <v>2346.3000000000002</v>
      </c>
      <c r="AH28" s="82">
        <f>SUM(AH9:AH27)</f>
        <v>2050.7000000000003</v>
      </c>
      <c r="AI28" s="82">
        <f>SUM(AI9:AI27)</f>
        <v>295.60000000000002</v>
      </c>
      <c r="AJ28" s="82">
        <f>SUM(AJ9:AJ27)</f>
        <v>1776.5378186649996</v>
      </c>
      <c r="AK28" s="82">
        <f>SUM(AK9:AK27)</f>
        <v>2040.471</v>
      </c>
      <c r="AL28" s="82">
        <f>+AJ28-AK28</f>
        <v>-263.93318133500043</v>
      </c>
      <c r="AM28" s="144">
        <f>AJ28/AG28</f>
        <v>0.75716567304479365</v>
      </c>
      <c r="AN28" s="20"/>
      <c r="AQ28" s="22">
        <f t="shared" ref="AQ28:BL28" si="19">SUM(AQ9:AQ27)</f>
        <v>4201.3627702199992</v>
      </c>
      <c r="AR28" s="22">
        <f t="shared" si="19"/>
        <v>2062.37266959</v>
      </c>
      <c r="AS28" s="22">
        <f t="shared" si="19"/>
        <v>4158.9212282499993</v>
      </c>
      <c r="AT28" s="22">
        <f t="shared" si="19"/>
        <v>2280.1612724634006</v>
      </c>
      <c r="AU28" s="22">
        <f t="shared" si="19"/>
        <v>4676.6795350500006</v>
      </c>
      <c r="AV28" s="22">
        <f t="shared" si="19"/>
        <v>2150.1205896045999</v>
      </c>
      <c r="AW28" s="22">
        <f t="shared" si="19"/>
        <v>4732.8624071200002</v>
      </c>
      <c r="AX28" s="22">
        <f t="shared" si="19"/>
        <v>2572.5592377265007</v>
      </c>
      <c r="AY28" s="22">
        <f t="shared" si="19"/>
        <v>0</v>
      </c>
      <c r="AZ28" s="22">
        <f t="shared" si="19"/>
        <v>0</v>
      </c>
      <c r="BA28" s="22">
        <f t="shared" si="19"/>
        <v>0</v>
      </c>
      <c r="BB28" s="22">
        <f t="shared" si="19"/>
        <v>0</v>
      </c>
      <c r="BC28" s="22">
        <f t="shared" si="19"/>
        <v>0</v>
      </c>
      <c r="BD28" s="22">
        <f t="shared" si="19"/>
        <v>0</v>
      </c>
      <c r="BE28" s="22">
        <f t="shared" si="19"/>
        <v>0</v>
      </c>
      <c r="BF28" s="22">
        <f t="shared" si="19"/>
        <v>0</v>
      </c>
      <c r="BG28" s="22">
        <f t="shared" si="19"/>
        <v>0</v>
      </c>
      <c r="BH28" s="22">
        <f t="shared" si="19"/>
        <v>0</v>
      </c>
      <c r="BI28" s="22">
        <f t="shared" si="19"/>
        <v>0</v>
      </c>
      <c r="BJ28" s="22">
        <f t="shared" si="19"/>
        <v>0</v>
      </c>
      <c r="BK28" s="22">
        <f t="shared" si="19"/>
        <v>0</v>
      </c>
      <c r="BL28" s="22">
        <f t="shared" si="19"/>
        <v>0</v>
      </c>
    </row>
    <row r="29" spans="1:64" ht="37.5" customHeight="1">
      <c r="D29" s="66"/>
      <c r="L29" s="66"/>
      <c r="O29" s="66"/>
      <c r="S29" s="66"/>
      <c r="T29" s="23"/>
      <c r="W29" s="66"/>
      <c r="X29"/>
      <c r="Y29"/>
      <c r="AB29" s="4"/>
      <c r="AC29" s="4"/>
      <c r="AD29" s="4"/>
      <c r="AE29" s="231" t="s">
        <v>96</v>
      </c>
      <c r="AF29" s="231"/>
      <c r="AG29" s="231"/>
      <c r="AH29" s="145"/>
      <c r="AI29" s="145"/>
      <c r="AJ29" s="139">
        <v>0</v>
      </c>
      <c r="AK29"/>
      <c r="AL29" s="4"/>
      <c r="AM29" s="4"/>
      <c r="AN29" s="4"/>
    </row>
    <row r="30" spans="1:64" ht="37.5" customHeight="1">
      <c r="D30" s="66"/>
      <c r="L30" s="66"/>
      <c r="O30" s="66"/>
      <c r="S30" s="66"/>
      <c r="T30" s="23"/>
      <c r="W30" s="66"/>
      <c r="X30"/>
      <c r="Y30"/>
      <c r="AB30" s="4"/>
      <c r="AC30" s="231" t="s">
        <v>99</v>
      </c>
      <c r="AD30" s="231"/>
      <c r="AE30" s="231"/>
      <c r="AF30" s="231"/>
      <c r="AG30" s="145"/>
      <c r="AH30" s="145"/>
      <c r="AI30" s="145"/>
      <c r="AJ30" s="139"/>
      <c r="AK30"/>
      <c r="AL30" s="4">
        <v>35.518000000000001</v>
      </c>
      <c r="AM30" s="4"/>
      <c r="AN30" s="4"/>
    </row>
    <row r="31" spans="1:64" ht="30.75">
      <c r="D31" s="66"/>
      <c r="H31" s="66"/>
      <c r="L31" s="66"/>
      <c r="O31"/>
      <c r="P31"/>
      <c r="Q31"/>
      <c r="R31"/>
      <c r="S31"/>
      <c r="T31"/>
      <c r="U31"/>
      <c r="V31" s="26"/>
      <c r="W31" s="66"/>
      <c r="X31" s="142"/>
      <c r="Y31" s="142"/>
      <c r="Z31"/>
      <c r="AB31" s="4"/>
      <c r="AC31" s="4"/>
      <c r="AD31" s="4"/>
      <c r="AE31"/>
      <c r="AF31"/>
      <c r="AG31"/>
      <c r="AH31"/>
      <c r="AI31"/>
      <c r="AJ31" s="139">
        <f>+AJ28+AJ29</f>
        <v>1776.5378186649996</v>
      </c>
      <c r="AK31"/>
      <c r="AL31" s="4">
        <f>+AJ28+AL30</f>
        <v>1812.0558186649996</v>
      </c>
      <c r="AM31" s="4"/>
      <c r="AN31" s="4"/>
    </row>
    <row r="32" spans="1:64">
      <c r="T32" s="23"/>
      <c r="AB32" s="4"/>
      <c r="AC32" s="4"/>
      <c r="AD32" s="4"/>
      <c r="AE32" s="4"/>
      <c r="AF32" s="4"/>
      <c r="AG32"/>
      <c r="AH32"/>
      <c r="AI32"/>
      <c r="AJ32" s="4"/>
      <c r="AK32" s="4"/>
      <c r="AL32" s="4"/>
      <c r="AM32" s="4"/>
      <c r="AN32" s="4"/>
    </row>
    <row r="33" spans="1:40"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33">
      <c r="A34" s="201" t="s">
        <v>77</v>
      </c>
      <c r="B34" s="201"/>
      <c r="C34" s="201"/>
      <c r="D34" s="20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3"/>
      <c r="AC34" s="113"/>
      <c r="AD34" s="113"/>
      <c r="AE34" s="113" t="s">
        <v>78</v>
      </c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28:40"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28:40"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28:40"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28:40"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28:40"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28:40"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28:40"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28:40"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28:40"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28:40"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28:40"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28:40"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28:40"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28:40"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28:40"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28:40"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28:40"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28:40">
      <c r="AB66" s="4"/>
      <c r="AC66" s="4"/>
      <c r="AD66" s="4"/>
      <c r="AE66" s="4"/>
      <c r="AF66" s="4"/>
      <c r="AG66" s="4"/>
      <c r="AH66" s="4"/>
      <c r="AI66" s="4"/>
      <c r="AM66" s="4"/>
      <c r="AN66" s="4"/>
    </row>
    <row r="67" spans="28:40">
      <c r="AB67" s="4"/>
      <c r="AC67" s="4"/>
      <c r="AD67" s="4"/>
      <c r="AE67" s="4"/>
      <c r="AF67" s="4"/>
      <c r="AG67" s="4"/>
      <c r="AH67" s="4"/>
      <c r="AI67" s="4"/>
      <c r="AM67" s="4"/>
      <c r="AN67" s="4"/>
    </row>
    <row r="68" spans="28:40">
      <c r="AB68" s="4"/>
      <c r="AC68" s="4"/>
      <c r="AD68" s="4"/>
      <c r="AE68" s="4"/>
      <c r="AF68" s="4"/>
      <c r="AG68" s="4"/>
      <c r="AH68" s="4"/>
      <c r="AI68" s="4"/>
      <c r="AM68" s="4"/>
      <c r="AN68" s="4"/>
    </row>
    <row r="69" spans="28:40">
      <c r="AB69" s="4"/>
      <c r="AC69" s="4"/>
      <c r="AD69" s="4"/>
      <c r="AE69" s="4"/>
      <c r="AF69" s="4"/>
      <c r="AG69" s="4"/>
      <c r="AH69" s="4"/>
      <c r="AI69" s="4"/>
      <c r="AM69" s="4"/>
      <c r="AN69" s="4"/>
    </row>
    <row r="70" spans="28:40">
      <c r="AB70" s="4"/>
      <c r="AC70" s="4"/>
      <c r="AD70" s="4"/>
      <c r="AE70" s="4"/>
      <c r="AF70" s="4"/>
      <c r="AG70" s="4"/>
      <c r="AH70" s="4"/>
      <c r="AI70" s="4"/>
      <c r="AM70" s="4"/>
      <c r="AN70" s="4"/>
    </row>
    <row r="71" spans="28:40">
      <c r="AB71" s="4"/>
      <c r="AC71" s="4"/>
      <c r="AD71" s="4"/>
      <c r="AE71" s="4"/>
      <c r="AF71" s="4"/>
      <c r="AG71" s="4"/>
      <c r="AH71" s="4"/>
      <c r="AI71" s="4"/>
      <c r="AM71" s="4"/>
      <c r="AN71" s="4"/>
    </row>
    <row r="72" spans="28:40">
      <c r="AB72" s="4"/>
      <c r="AC72" s="4"/>
      <c r="AD72" s="4"/>
      <c r="AE72" s="4"/>
      <c r="AF72" s="4"/>
      <c r="AG72" s="4"/>
      <c r="AH72" s="4"/>
      <c r="AI72" s="4"/>
      <c r="AM72" s="4"/>
      <c r="AN72" s="4"/>
    </row>
  </sheetData>
  <mergeCells count="72">
    <mergeCell ref="AE29:AG29"/>
    <mergeCell ref="AC30:AF30"/>
    <mergeCell ref="A34:D34"/>
    <mergeCell ref="AD5:AD7"/>
    <mergeCell ref="AK5:AK7"/>
    <mergeCell ref="AH5:AH7"/>
    <mergeCell ref="AI5:AI7"/>
    <mergeCell ref="R6:R7"/>
    <mergeCell ref="Z5:AA5"/>
    <mergeCell ref="AB5:AB7"/>
    <mergeCell ref="AF6:AF7"/>
    <mergeCell ref="Q5:R5"/>
    <mergeCell ref="S5:S7"/>
    <mergeCell ref="T5:T7"/>
    <mergeCell ref="U5:V5"/>
    <mergeCell ref="W5:W7"/>
    <mergeCell ref="AB8:AF8"/>
    <mergeCell ref="AG8:AM8"/>
    <mergeCell ref="AY7:AZ7"/>
    <mergeCell ref="BA7:BB7"/>
    <mergeCell ref="BC7:BD7"/>
    <mergeCell ref="AL6:AL7"/>
    <mergeCell ref="AQ7:AR7"/>
    <mergeCell ref="AS7:AT7"/>
    <mergeCell ref="AU7:AV7"/>
    <mergeCell ref="AW7:AX7"/>
    <mergeCell ref="C8:F8"/>
    <mergeCell ref="G8:J8"/>
    <mergeCell ref="K8:N8"/>
    <mergeCell ref="O8:R8"/>
    <mergeCell ref="S8:V8"/>
    <mergeCell ref="BK7:BL7"/>
    <mergeCell ref="BE7:BF7"/>
    <mergeCell ref="BG7:BH7"/>
    <mergeCell ref="BI7:BJ7"/>
    <mergeCell ref="E6:E7"/>
    <mergeCell ref="F6:F7"/>
    <mergeCell ref="I6:I7"/>
    <mergeCell ref="J6:J7"/>
    <mergeCell ref="M6:M7"/>
    <mergeCell ref="M5:N5"/>
    <mergeCell ref="O5:O7"/>
    <mergeCell ref="P5:P7"/>
    <mergeCell ref="AL5:AM5"/>
    <mergeCell ref="AN5:AN8"/>
    <mergeCell ref="N6:N7"/>
    <mergeCell ref="Q6:Q7"/>
    <mergeCell ref="AC5:AC7"/>
    <mergeCell ref="AE5:AF5"/>
    <mergeCell ref="AG5:AG7"/>
    <mergeCell ref="AJ5:AJ7"/>
    <mergeCell ref="Z6:Z7"/>
    <mergeCell ref="AA6:AA7"/>
    <mergeCell ref="AE6:AE7"/>
    <mergeCell ref="AM6:AM7"/>
    <mergeCell ref="W8:AA8"/>
    <mergeCell ref="A1:AM1"/>
    <mergeCell ref="A2:AM2"/>
    <mergeCell ref="A3:AM3"/>
    <mergeCell ref="A5:A7"/>
    <mergeCell ref="B5:B7"/>
    <mergeCell ref="C5:C7"/>
    <mergeCell ref="D5:D7"/>
    <mergeCell ref="E5:F5"/>
    <mergeCell ref="G5:G7"/>
    <mergeCell ref="H5:H7"/>
    <mergeCell ref="X5:X7"/>
    <mergeCell ref="U6:U7"/>
    <mergeCell ref="V6:V7"/>
    <mergeCell ref="I5:J5"/>
    <mergeCell ref="K5:K7"/>
    <mergeCell ref="L5:L7"/>
  </mergeCells>
  <printOptions horizontalCentered="1"/>
  <pageMargins left="0.25" right="0.25" top="0.75" bottom="0.75" header="0.3" footer="0.3"/>
  <pageSetup paperSize="9" scale="36" orientation="landscape" blackAndWhite="1" r:id="rId1"/>
  <headerFooter alignWithMargins="0"/>
  <rowBreaks count="1" manualBreakCount="1">
    <brk id="28" max="3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BI72"/>
  <sheetViews>
    <sheetView view="pageBreakPreview" zoomScale="40" zoomScaleNormal="85" zoomScaleSheetLayoutView="40" workbookViewId="0">
      <pane xSplit="2" ySplit="8" topLeftCell="O9" activePane="bottomRight" state="frozen"/>
      <selection pane="topRight" activeCell="C1" sqref="C1"/>
      <selection pane="bottomLeft" activeCell="A9" sqref="A9"/>
      <selection pane="bottomRight" activeCell="B9" sqref="B9:B28"/>
    </sheetView>
  </sheetViews>
  <sheetFormatPr defaultRowHeight="15.75"/>
  <cols>
    <col min="1" max="1" width="86.42578125" style="1" customWidth="1"/>
    <col min="2" max="2" width="29.140625" style="1" customWidth="1"/>
    <col min="3" max="3" width="20" style="1" hidden="1" customWidth="1"/>
    <col min="4" max="4" width="20.42578125" style="1" hidden="1" customWidth="1"/>
    <col min="5" max="5" width="18.140625" style="1" hidden="1" customWidth="1"/>
    <col min="6" max="6" width="17.5703125" style="1" hidden="1" customWidth="1"/>
    <col min="7" max="7" width="20" style="1" hidden="1" customWidth="1"/>
    <col min="8" max="8" width="19.7109375" style="1" hidden="1" customWidth="1"/>
    <col min="9" max="9" width="18.7109375" style="1" hidden="1" customWidth="1"/>
    <col min="10" max="10" width="19" style="1" hidden="1" customWidth="1"/>
    <col min="11" max="11" width="23.5703125" style="1" hidden="1" customWidth="1"/>
    <col min="12" max="12" width="17.5703125" style="1" hidden="1" customWidth="1"/>
    <col min="13" max="13" width="18.140625" style="1" hidden="1" customWidth="1"/>
    <col min="14" max="14" width="18.28515625" style="1" hidden="1" customWidth="1"/>
    <col min="15" max="18" width="20.140625" style="1" customWidth="1"/>
    <col min="19" max="22" width="24.28515625" style="1" hidden="1" customWidth="1"/>
    <col min="23" max="27" width="24.28515625" style="1" customWidth="1"/>
    <col min="28" max="31" width="24.28515625" style="1" hidden="1" customWidth="1"/>
    <col min="32" max="36" width="24.28515625" style="1" customWidth="1"/>
    <col min="37" max="37" width="17.85546875" style="1" customWidth="1"/>
    <col min="38" max="38" width="12.140625" style="1" customWidth="1"/>
    <col min="39" max="39" width="15" style="1" customWidth="1"/>
    <col min="40" max="41" width="13.42578125" style="1" customWidth="1"/>
    <col min="42" max="16384" width="9.140625" style="1"/>
  </cols>
  <sheetData>
    <row r="1" spans="1:61" ht="33">
      <c r="A1" s="227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5"/>
    </row>
    <row r="2" spans="1:61" ht="36" customHeight="1">
      <c r="A2" s="227" t="e">
        <f>+#REF!</f>
        <v>#REF!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5"/>
    </row>
    <row r="3" spans="1:61" ht="34.5">
      <c r="A3" s="228" t="s">
        <v>24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6"/>
    </row>
    <row r="4" spans="1:61" ht="26.25">
      <c r="A4" s="138" t="e">
        <f>+#REF!</f>
        <v>#REF!</v>
      </c>
      <c r="B4" s="26"/>
      <c r="C4" s="26"/>
      <c r="D4" s="146" t="e">
        <f>2164-D11</f>
        <v>#REF!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/>
      <c r="Y4"/>
      <c r="Z4" s="26"/>
      <c r="AA4" s="26"/>
      <c r="AB4" s="27"/>
      <c r="AC4"/>
      <c r="AD4" s="60"/>
      <c r="AE4" s="27"/>
      <c r="AF4" s="129"/>
      <c r="AG4" s="60"/>
      <c r="AH4" s="60"/>
      <c r="AI4" s="27" t="s">
        <v>12</v>
      </c>
      <c r="AJ4" s="27"/>
      <c r="AK4" s="2"/>
    </row>
    <row r="5" spans="1:61" s="3" customFormat="1" ht="40.5" customHeight="1">
      <c r="A5" s="174" t="s">
        <v>9</v>
      </c>
      <c r="B5" s="229"/>
      <c r="C5" s="174" t="s">
        <v>97</v>
      </c>
      <c r="D5" s="174" t="s">
        <v>22</v>
      </c>
      <c r="E5" s="230" t="s">
        <v>0</v>
      </c>
      <c r="F5" s="230"/>
      <c r="G5" s="174" t="s">
        <v>97</v>
      </c>
      <c r="H5" s="174" t="s">
        <v>22</v>
      </c>
      <c r="I5" s="230" t="s">
        <v>0</v>
      </c>
      <c r="J5" s="230"/>
      <c r="K5" s="174" t="s">
        <v>98</v>
      </c>
      <c r="L5" s="174" t="s">
        <v>22</v>
      </c>
      <c r="M5" s="230" t="s">
        <v>0</v>
      </c>
      <c r="N5" s="230"/>
      <c r="O5" s="174" t="s">
        <v>98</v>
      </c>
      <c r="P5" s="174" t="s">
        <v>22</v>
      </c>
      <c r="Q5" s="230" t="s">
        <v>0</v>
      </c>
      <c r="R5" s="230"/>
      <c r="S5" s="174" t="s">
        <v>21</v>
      </c>
      <c r="T5" s="174" t="s">
        <v>22</v>
      </c>
      <c r="U5" s="230" t="s">
        <v>0</v>
      </c>
      <c r="V5" s="230"/>
      <c r="W5" s="174" t="s">
        <v>21</v>
      </c>
      <c r="X5" s="174" t="s">
        <v>22</v>
      </c>
      <c r="Y5" s="174" t="s">
        <v>121</v>
      </c>
      <c r="Z5" s="230" t="s">
        <v>0</v>
      </c>
      <c r="AA5" s="230"/>
      <c r="AB5" s="174" t="s">
        <v>21</v>
      </c>
      <c r="AC5" s="174" t="s">
        <v>22</v>
      </c>
      <c r="AD5" s="230" t="s">
        <v>0</v>
      </c>
      <c r="AE5" s="230"/>
      <c r="AF5" s="174" t="s">
        <v>21</v>
      </c>
      <c r="AG5" s="174" t="s">
        <v>22</v>
      </c>
      <c r="AH5" s="174" t="s">
        <v>121</v>
      </c>
      <c r="AI5" s="230" t="s">
        <v>0</v>
      </c>
      <c r="AJ5" s="230"/>
      <c r="AK5" s="186" t="s">
        <v>23</v>
      </c>
    </row>
    <row r="6" spans="1:61" s="3" customFormat="1" ht="9" customHeight="1">
      <c r="A6" s="174"/>
      <c r="B6" s="229"/>
      <c r="C6" s="174"/>
      <c r="D6" s="229"/>
      <c r="E6" s="190" t="s">
        <v>1</v>
      </c>
      <c r="F6" s="190" t="s">
        <v>2</v>
      </c>
      <c r="G6" s="174"/>
      <c r="H6" s="229"/>
      <c r="I6" s="190" t="s">
        <v>1</v>
      </c>
      <c r="J6" s="190" t="s">
        <v>2</v>
      </c>
      <c r="K6" s="174"/>
      <c r="L6" s="174"/>
      <c r="M6" s="211" t="s">
        <v>1</v>
      </c>
      <c r="N6" s="211" t="s">
        <v>2</v>
      </c>
      <c r="O6" s="174"/>
      <c r="P6" s="229"/>
      <c r="Q6" s="211" t="s">
        <v>1</v>
      </c>
      <c r="R6" s="211" t="s">
        <v>2</v>
      </c>
      <c r="S6" s="174"/>
      <c r="T6" s="229"/>
      <c r="U6" s="211" t="s">
        <v>1</v>
      </c>
      <c r="V6" s="211" t="s">
        <v>2</v>
      </c>
      <c r="W6" s="174"/>
      <c r="X6" s="229"/>
      <c r="Y6" s="229"/>
      <c r="Z6" s="190" t="s">
        <v>1</v>
      </c>
      <c r="AA6" s="190" t="s">
        <v>2</v>
      </c>
      <c r="AB6" s="174"/>
      <c r="AC6" s="229"/>
      <c r="AD6" s="211" t="s">
        <v>1</v>
      </c>
      <c r="AE6" s="190" t="s">
        <v>2</v>
      </c>
      <c r="AF6" s="174"/>
      <c r="AG6" s="229"/>
      <c r="AH6" s="229"/>
      <c r="AI6" s="190" t="s">
        <v>1</v>
      </c>
      <c r="AJ6" s="190" t="s">
        <v>2</v>
      </c>
      <c r="AK6" s="187"/>
    </row>
    <row r="7" spans="1:61" s="3" customFormat="1" ht="81" customHeight="1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12"/>
      <c r="N7" s="212"/>
      <c r="O7" s="229"/>
      <c r="P7" s="229"/>
      <c r="Q7" s="212"/>
      <c r="R7" s="212"/>
      <c r="S7" s="229"/>
      <c r="T7" s="229"/>
      <c r="U7" s="212"/>
      <c r="V7" s="212"/>
      <c r="W7" s="229"/>
      <c r="X7" s="229"/>
      <c r="Y7" s="229"/>
      <c r="Z7" s="229"/>
      <c r="AA7" s="229"/>
      <c r="AB7" s="229"/>
      <c r="AC7" s="229"/>
      <c r="AD7" s="212"/>
      <c r="AE7" s="229"/>
      <c r="AF7" s="229"/>
      <c r="AG7" s="229"/>
      <c r="AH7" s="229"/>
      <c r="AI7" s="229"/>
      <c r="AJ7" s="229"/>
      <c r="AK7" s="187"/>
      <c r="AN7" s="196" t="s">
        <v>43</v>
      </c>
      <c r="AO7" s="196"/>
      <c r="AP7" s="196" t="s">
        <v>46</v>
      </c>
      <c r="AQ7" s="196"/>
      <c r="AR7" s="196" t="s">
        <v>47</v>
      </c>
      <c r="AS7" s="196"/>
      <c r="AT7" s="196" t="s">
        <v>50</v>
      </c>
      <c r="AU7" s="196"/>
      <c r="AV7" s="196" t="s">
        <v>52</v>
      </c>
      <c r="AW7" s="196"/>
      <c r="AX7" s="196" t="s">
        <v>54</v>
      </c>
      <c r="AY7" s="196"/>
      <c r="AZ7" s="196" t="s">
        <v>55</v>
      </c>
      <c r="BA7" s="196"/>
      <c r="BB7" s="196" t="s">
        <v>66</v>
      </c>
      <c r="BC7" s="196"/>
      <c r="BD7" s="196" t="s">
        <v>67</v>
      </c>
      <c r="BE7" s="196"/>
      <c r="BF7" s="196" t="s">
        <v>68</v>
      </c>
      <c r="BG7" s="196"/>
      <c r="BH7" s="196" t="s">
        <v>69</v>
      </c>
      <c r="BI7" s="196"/>
    </row>
    <row r="8" spans="1:61" customFormat="1" ht="38.25" customHeight="1">
      <c r="A8" s="28" t="s">
        <v>3</v>
      </c>
      <c r="B8" s="143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197" t="s">
        <v>118</v>
      </c>
      <c r="L8" s="198"/>
      <c r="M8" s="198"/>
      <c r="N8" s="199"/>
      <c r="O8" s="197" t="s">
        <v>119</v>
      </c>
      <c r="P8" s="198"/>
      <c r="Q8" s="198"/>
      <c r="R8" s="199"/>
      <c r="S8" s="226" t="s">
        <v>60</v>
      </c>
      <c r="T8" s="224"/>
      <c r="U8" s="224"/>
      <c r="V8" s="225"/>
      <c r="W8" s="197" t="s">
        <v>61</v>
      </c>
      <c r="X8" s="198"/>
      <c r="Y8" s="198"/>
      <c r="Z8" s="198"/>
      <c r="AA8" s="199"/>
      <c r="AB8" s="197" t="s">
        <v>116</v>
      </c>
      <c r="AC8" s="198"/>
      <c r="AD8" s="198"/>
      <c r="AE8" s="199"/>
      <c r="AF8" s="197" t="s">
        <v>117</v>
      </c>
      <c r="AG8" s="198"/>
      <c r="AH8" s="198"/>
      <c r="AI8" s="198"/>
      <c r="AJ8" s="199"/>
      <c r="AK8" s="188"/>
      <c r="AN8" s="2" t="s">
        <v>44</v>
      </c>
      <c r="AO8" s="2" t="s">
        <v>45</v>
      </c>
      <c r="AP8" s="2" t="s">
        <v>44</v>
      </c>
      <c r="AQ8" s="2" t="s">
        <v>45</v>
      </c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  <c r="AX8" s="2" t="s">
        <v>44</v>
      </c>
      <c r="AY8" s="2" t="s">
        <v>45</v>
      </c>
      <c r="AZ8" s="2" t="s">
        <v>44</v>
      </c>
      <c r="BA8" s="2" t="s">
        <v>45</v>
      </c>
      <c r="BB8" s="2" t="s">
        <v>44</v>
      </c>
      <c r="BC8" s="2" t="s">
        <v>45</v>
      </c>
      <c r="BD8" s="2" t="s">
        <v>44</v>
      </c>
      <c r="BE8" s="2" t="s">
        <v>45</v>
      </c>
      <c r="BF8" s="2" t="s">
        <v>44</v>
      </c>
      <c r="BG8" s="2" t="s">
        <v>45</v>
      </c>
      <c r="BH8" s="2" t="s">
        <v>44</v>
      </c>
      <c r="BI8" s="2" t="s">
        <v>45</v>
      </c>
    </row>
    <row r="9" spans="1:61" ht="54.75" customHeight="1">
      <c r="A9" s="68" t="s">
        <v>20</v>
      </c>
      <c r="B9" s="69">
        <v>3111100</v>
      </c>
      <c r="C9" s="129">
        <v>17479</v>
      </c>
      <c r="D9" s="124" t="e">
        <f>+AC9+AN9+AP9+AR9+AT9+AV9+AX9+AZ9+BB9+BD9+BF9+BH9</f>
        <v>#REF!</v>
      </c>
      <c r="E9" s="124" t="e">
        <f>+D9-C9</f>
        <v>#REF!</v>
      </c>
      <c r="F9" s="140" t="e">
        <f>D9/C9</f>
        <v>#REF!</v>
      </c>
      <c r="G9" s="129">
        <f>+C9*AK9/100</f>
        <v>8739.5</v>
      </c>
      <c r="H9" s="124" t="e">
        <f>+AG9+AO9+AQ9+AS9+AU9+AW9+AY9+BA9+BC9+BE9+BG9+BI9</f>
        <v>#REF!</v>
      </c>
      <c r="I9" s="124" t="e">
        <f>+H9-G9</f>
        <v>#REF!</v>
      </c>
      <c r="J9" s="140" t="e">
        <f>H9/G9</f>
        <v>#REF!</v>
      </c>
      <c r="K9" s="124"/>
      <c r="L9" s="124" t="e">
        <f t="shared" ref="L9:L27" si="0">+D9</f>
        <v>#REF!</v>
      </c>
      <c r="M9" s="124" t="e">
        <f t="shared" ref="M9:M26" si="1">+L9-K9</f>
        <v>#REF!</v>
      </c>
      <c r="N9" s="140" t="e">
        <f>L9/K9</f>
        <v>#REF!</v>
      </c>
      <c r="O9" s="124">
        <v>5547.7749999999996</v>
      </c>
      <c r="P9" s="124" t="e">
        <f>+H9+8</f>
        <v>#REF!</v>
      </c>
      <c r="Q9" s="124" t="e">
        <f>+P9-O9</f>
        <v>#REF!</v>
      </c>
      <c r="R9" s="140" t="e">
        <f>P9/O9</f>
        <v>#REF!</v>
      </c>
      <c r="S9" s="124">
        <v>4387</v>
      </c>
      <c r="T9" s="124" t="e">
        <f>AZ9+BB9+BD9+AC9</f>
        <v>#REF!</v>
      </c>
      <c r="U9" s="124" t="e">
        <f t="shared" ref="U9:U21" si="2">+T9-S9</f>
        <v>#REF!</v>
      </c>
      <c r="V9" s="140" t="e">
        <f>T9/S9</f>
        <v>#REF!</v>
      </c>
      <c r="W9" s="124">
        <f>+S9*AK9/100</f>
        <v>2193.5</v>
      </c>
      <c r="X9" s="124" t="e">
        <f>BA9+BC9+BE9+AG9</f>
        <v>#REF!</v>
      </c>
      <c r="Y9" s="124">
        <v>1479.9927323160005</v>
      </c>
      <c r="Z9" s="124" t="e">
        <f>+X9-W9</f>
        <v>#REF!</v>
      </c>
      <c r="AA9" s="140" t="e">
        <f>X9/W9</f>
        <v>#REF!</v>
      </c>
      <c r="AB9" s="124">
        <v>1447.71</v>
      </c>
      <c r="AC9" s="124" t="e">
        <f>+#REF!+#REF!+#REF!+#REF!+#REF!+#REF!+#REF!+#REF!+#REF!+#REF!</f>
        <v>#REF!</v>
      </c>
      <c r="AD9" s="124" t="e">
        <f t="shared" ref="AD9:AD28" si="3">+AC9-AB9</f>
        <v>#REF!</v>
      </c>
      <c r="AE9" s="140" t="e">
        <f>AC9/AB9</f>
        <v>#REF!</v>
      </c>
      <c r="AF9" s="124">
        <f t="shared" ref="AF9:AF27" si="4">+AB9*AK9/100</f>
        <v>723.85500000000002</v>
      </c>
      <c r="AG9" s="124" t="e">
        <f>+AC9*AK9/100</f>
        <v>#REF!</v>
      </c>
      <c r="AH9" s="124">
        <v>661.71603192800046</v>
      </c>
      <c r="AI9" s="124" t="e">
        <f>+AG9-AF9</f>
        <v>#REF!</v>
      </c>
      <c r="AJ9" s="140" t="e">
        <f>AG9/AF9</f>
        <v>#REF!</v>
      </c>
      <c r="AK9" s="124">
        <v>50</v>
      </c>
      <c r="AL9" s="24" t="e">
        <f>+AC9-AX9</f>
        <v>#REF!</v>
      </c>
      <c r="AM9" s="24">
        <f>+C9+AB9</f>
        <v>18926.71</v>
      </c>
      <c r="AN9" s="21">
        <v>1148.3527827199998</v>
      </c>
      <c r="AO9" s="21">
        <v>575.02639135999993</v>
      </c>
      <c r="AP9" s="21">
        <v>1218.7530712500002</v>
      </c>
      <c r="AQ9" s="21">
        <v>611.02653562500007</v>
      </c>
      <c r="AR9" s="21">
        <v>1269.8230932899999</v>
      </c>
      <c r="AS9" s="21">
        <v>638.49904664499991</v>
      </c>
      <c r="AT9" s="21">
        <v>1391.01984902</v>
      </c>
      <c r="AU9" s="21">
        <v>695.50992451000002</v>
      </c>
      <c r="AV9" s="21">
        <v>1380.7576491800007</v>
      </c>
      <c r="AW9" s="21">
        <v>740.37882459000025</v>
      </c>
      <c r="AX9" s="21">
        <v>2115.1476326699994</v>
      </c>
      <c r="AY9" s="21">
        <v>1098.9738163349998</v>
      </c>
      <c r="AZ9" s="21">
        <v>1347.2054072400006</v>
      </c>
      <c r="BA9" s="21">
        <v>694.60270362000028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</row>
    <row r="10" spans="1:61" ht="84.75" customHeight="1">
      <c r="A10" s="68" t="s">
        <v>19</v>
      </c>
      <c r="B10" s="69">
        <v>3111401</v>
      </c>
      <c r="C10" s="90">
        <v>498.03800000000001</v>
      </c>
      <c r="D10" s="124" t="e">
        <f>+AC10+AN10+AP10+AR10+AT10+AV10+AX10+AZ10+BB10+BD10+BF10+BH10</f>
        <v>#REF!</v>
      </c>
      <c r="E10" s="74" t="e">
        <f t="shared" ref="E10:E22" si="5">+D10-C10</f>
        <v>#REF!</v>
      </c>
      <c r="F10" s="140" t="e">
        <f t="shared" ref="F10:F28" si="6">D10/C10</f>
        <v>#REF!</v>
      </c>
      <c r="G10" s="129">
        <f>+C10*AK10/100</f>
        <v>498.03800000000001</v>
      </c>
      <c r="H10" s="124" t="e">
        <f>+AG10+AO10+AQ10+AS10+AU10+AW10+AY10+BA10+BC10+BE10+BG10+BI10</f>
        <v>#REF!</v>
      </c>
      <c r="I10" s="124" t="e">
        <f>+H10-G10</f>
        <v>#REF!</v>
      </c>
      <c r="J10" s="140" t="e">
        <f t="shared" ref="J10:J28" si="7">H10/G10</f>
        <v>#REF!</v>
      </c>
      <c r="K10" s="124"/>
      <c r="L10" s="124" t="e">
        <f t="shared" si="0"/>
        <v>#REF!</v>
      </c>
      <c r="M10" s="124" t="e">
        <f t="shared" si="1"/>
        <v>#REF!</v>
      </c>
      <c r="N10" s="140" t="e">
        <f>L10/K10</f>
        <v>#REF!</v>
      </c>
      <c r="O10" s="124">
        <v>240.29999999999998</v>
      </c>
      <c r="P10" s="124" t="e">
        <f t="shared" ref="P10:P26" si="8">+H10</f>
        <v>#REF!</v>
      </c>
      <c r="Q10" s="124" t="e">
        <f>+P10-O10</f>
        <v>#REF!</v>
      </c>
      <c r="R10" s="140" t="e">
        <f>P10/O10</f>
        <v>#REF!</v>
      </c>
      <c r="S10" s="124">
        <v>122</v>
      </c>
      <c r="T10" s="124" t="e">
        <f t="shared" ref="T10:T27" si="9">AZ10+BB10+BD10+AC10</f>
        <v>#REF!</v>
      </c>
      <c r="U10" s="124" t="e">
        <f t="shared" si="2"/>
        <v>#REF!</v>
      </c>
      <c r="V10" s="140" t="e">
        <f>T10/S10</f>
        <v>#REF!</v>
      </c>
      <c r="W10" s="124">
        <f t="shared" ref="W10:W27" si="10">+S10*AK10/100</f>
        <v>122</v>
      </c>
      <c r="X10" s="124" t="e">
        <f>BA10+BC10+BE10+AG10</f>
        <v>#REF!</v>
      </c>
      <c r="Y10" s="124">
        <v>44.573763619999994</v>
      </c>
      <c r="Z10" s="124" t="e">
        <f>+X10-W10</f>
        <v>#REF!</v>
      </c>
      <c r="AA10" s="140" t="e">
        <f>X10/W10</f>
        <v>#REF!</v>
      </c>
      <c r="AB10" s="124">
        <v>40.26</v>
      </c>
      <c r="AC10" s="124" t="e">
        <f>+#REF!+#REF!+#REF!+#REF!+#REF!+#REF!+#REF!+#REF!+#REF!+#REF!+#REF!</f>
        <v>#REF!</v>
      </c>
      <c r="AD10" s="124" t="e">
        <f t="shared" si="3"/>
        <v>#REF!</v>
      </c>
      <c r="AE10" s="140" t="s">
        <v>79</v>
      </c>
      <c r="AF10" s="124">
        <f t="shared" si="4"/>
        <v>40.26</v>
      </c>
      <c r="AG10" s="124" t="e">
        <f>+AC10*AK10/100</f>
        <v>#REF!</v>
      </c>
      <c r="AH10" s="124">
        <v>23.998213489999998</v>
      </c>
      <c r="AI10" s="124" t="e">
        <f>+AG10-AF10</f>
        <v>#REF!</v>
      </c>
      <c r="AJ10" s="140" t="e">
        <f>AG10/AF10</f>
        <v>#REF!</v>
      </c>
      <c r="AK10" s="124">
        <v>100</v>
      </c>
      <c r="AL10" s="24" t="e">
        <f>+AC10-AX10</f>
        <v>#REF!</v>
      </c>
      <c r="AM10" s="24">
        <f>+C10+AB10</f>
        <v>538.298</v>
      </c>
      <c r="AN10" s="21">
        <v>26.143391650000002</v>
      </c>
      <c r="AO10" s="21">
        <v>26.143391650000002</v>
      </c>
      <c r="AP10" s="21">
        <v>26.082044360000005</v>
      </c>
      <c r="AQ10" s="21">
        <v>26.082044360000005</v>
      </c>
      <c r="AR10" s="21">
        <v>30.050526619999996</v>
      </c>
      <c r="AS10" s="21">
        <v>30.050526619999996</v>
      </c>
      <c r="AT10" s="21">
        <v>28.129352400000005</v>
      </c>
      <c r="AU10" s="21">
        <v>28.129352400000005</v>
      </c>
      <c r="AV10" s="21">
        <v>23.280040469999999</v>
      </c>
      <c r="AW10" s="21">
        <v>23.280040469999999</v>
      </c>
      <c r="AX10" s="21">
        <v>28.753581770000011</v>
      </c>
      <c r="AY10" s="21">
        <v>28.753581770000011</v>
      </c>
      <c r="AZ10" s="21">
        <v>25.390562750000001</v>
      </c>
      <c r="BA10" s="21">
        <v>25.390562750000001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</row>
    <row r="11" spans="1:61" ht="54.75" customHeight="1">
      <c r="A11" s="68" t="s">
        <v>18</v>
      </c>
      <c r="B11" s="69">
        <v>3112101</v>
      </c>
      <c r="C11" s="90">
        <v>5449.9579999999996</v>
      </c>
      <c r="D11" s="124" t="e">
        <f>16+AC11+AN11+AP11+AR11+AT11+AV11+AX11+AZ11+BB11+BD11+BF11+BH11</f>
        <v>#REF!</v>
      </c>
      <c r="E11" s="74" t="e">
        <f t="shared" si="5"/>
        <v>#REF!</v>
      </c>
      <c r="F11" s="140" t="e">
        <f t="shared" si="6"/>
        <v>#REF!</v>
      </c>
      <c r="G11" s="129" t="s">
        <v>79</v>
      </c>
      <c r="H11" s="124" t="s">
        <v>79</v>
      </c>
      <c r="I11" s="124" t="s">
        <v>79</v>
      </c>
      <c r="J11" s="140" t="s">
        <v>79</v>
      </c>
      <c r="K11" s="124"/>
      <c r="L11" s="124" t="e">
        <f t="shared" si="0"/>
        <v>#REF!</v>
      </c>
      <c r="M11" s="124" t="e">
        <f t="shared" si="1"/>
        <v>#REF!</v>
      </c>
      <c r="N11" s="140" t="e">
        <f>L11/K11</f>
        <v>#REF!</v>
      </c>
      <c r="O11" s="124">
        <v>0</v>
      </c>
      <c r="P11" s="124" t="str">
        <f t="shared" si="8"/>
        <v>-</v>
      </c>
      <c r="Q11" s="124" t="s">
        <v>79</v>
      </c>
      <c r="R11" s="140" t="s">
        <v>79</v>
      </c>
      <c r="S11" s="124">
        <v>1379</v>
      </c>
      <c r="T11" s="124" t="e">
        <f t="shared" si="9"/>
        <v>#REF!</v>
      </c>
      <c r="U11" s="124" t="e">
        <f t="shared" si="2"/>
        <v>#REF!</v>
      </c>
      <c r="V11" s="140" t="e">
        <f>T11/S11</f>
        <v>#REF!</v>
      </c>
      <c r="W11" s="124">
        <f t="shared" si="10"/>
        <v>0</v>
      </c>
      <c r="X11" s="124"/>
      <c r="Y11" s="124"/>
      <c r="Z11" s="124" t="s">
        <v>79</v>
      </c>
      <c r="AA11" s="140" t="s">
        <v>79</v>
      </c>
      <c r="AB11" s="124">
        <v>455.07</v>
      </c>
      <c r="AC11" s="124" t="e">
        <f>+#REF!+#REF!+#REF!+#REF!+#REF!+#REF!+#REF!+#REF!+#REF!+#REF!+#REF!+#REF!+#REF!+#REF!+#REF!+#REF!+#REF!+#REF!+#REF!</f>
        <v>#REF!</v>
      </c>
      <c r="AD11" s="124" t="e">
        <f t="shared" si="3"/>
        <v>#REF!</v>
      </c>
      <c r="AE11" s="140" t="e">
        <f>AC11/AB11</f>
        <v>#REF!</v>
      </c>
      <c r="AF11" s="124">
        <f t="shared" si="4"/>
        <v>0</v>
      </c>
      <c r="AG11" s="124" t="s">
        <v>79</v>
      </c>
      <c r="AH11" s="124" t="s">
        <v>79</v>
      </c>
      <c r="AI11" s="124" t="s">
        <v>79</v>
      </c>
      <c r="AJ11" s="140"/>
      <c r="AK11" s="124">
        <v>0</v>
      </c>
      <c r="AL11" s="24" t="e">
        <f>+AC11-AX11</f>
        <v>#REF!</v>
      </c>
      <c r="AM11" s="24">
        <f>+C11+AB11</f>
        <v>5905.0279999999993</v>
      </c>
      <c r="AN11" s="21">
        <v>315.40041702000002</v>
      </c>
      <c r="AO11" s="21" t="s">
        <v>79</v>
      </c>
      <c r="AP11" s="21">
        <v>383.06075174</v>
      </c>
      <c r="AQ11" s="21" t="s">
        <v>79</v>
      </c>
      <c r="AR11" s="21">
        <v>1207.6248867899999</v>
      </c>
      <c r="AS11" s="21" t="s">
        <v>79</v>
      </c>
      <c r="AT11" s="21">
        <v>226.03716735999996</v>
      </c>
      <c r="AU11" s="21" t="s">
        <v>79</v>
      </c>
      <c r="AV11" s="21">
        <v>15.107760440000057</v>
      </c>
      <c r="AW11" s="21" t="s">
        <v>79</v>
      </c>
      <c r="AX11" s="21">
        <v>37.248818570000054</v>
      </c>
      <c r="AY11" s="21" t="s">
        <v>79</v>
      </c>
      <c r="AZ11" s="21">
        <v>2574.9929588999994</v>
      </c>
      <c r="BA11" s="21" t="s">
        <v>79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</row>
    <row r="12" spans="1:61" ht="54.75" customHeight="1">
      <c r="A12" s="68" t="s">
        <v>76</v>
      </c>
      <c r="B12" s="69">
        <v>3112121</v>
      </c>
      <c r="C12" s="90"/>
      <c r="D12" s="124" t="e">
        <f t="shared" ref="D12:D27" si="11">+AC12+AN12+AP12+AR12+AT12+AV12+AX12+AZ12+BB12+BD12+BF12+BH12</f>
        <v>#REF!</v>
      </c>
      <c r="E12" s="74" t="e">
        <f>+D12-C12</f>
        <v>#REF!</v>
      </c>
      <c r="F12" s="140" t="e">
        <f t="shared" si="6"/>
        <v>#REF!</v>
      </c>
      <c r="G12" s="129" t="s">
        <v>79</v>
      </c>
      <c r="H12" s="124" t="s">
        <v>79</v>
      </c>
      <c r="I12" s="124" t="s">
        <v>79</v>
      </c>
      <c r="J12" s="140" t="s">
        <v>79</v>
      </c>
      <c r="K12" s="124"/>
      <c r="L12" s="124" t="e">
        <f t="shared" si="0"/>
        <v>#REF!</v>
      </c>
      <c r="M12" s="124" t="e">
        <f t="shared" si="1"/>
        <v>#REF!</v>
      </c>
      <c r="N12" s="140"/>
      <c r="O12" s="124">
        <v>0</v>
      </c>
      <c r="P12" s="124" t="str">
        <f t="shared" si="8"/>
        <v>-</v>
      </c>
      <c r="Q12" s="124" t="s">
        <v>79</v>
      </c>
      <c r="R12" s="140" t="s">
        <v>79</v>
      </c>
      <c r="S12" s="124"/>
      <c r="T12" s="124" t="e">
        <f t="shared" si="9"/>
        <v>#REF!</v>
      </c>
      <c r="U12" s="124" t="e">
        <f t="shared" si="2"/>
        <v>#REF!</v>
      </c>
      <c r="V12" s="140"/>
      <c r="W12" s="124">
        <f t="shared" si="10"/>
        <v>0</v>
      </c>
      <c r="X12" s="124"/>
      <c r="Y12" s="124"/>
      <c r="Z12" s="124" t="s">
        <v>79</v>
      </c>
      <c r="AA12" s="140" t="s">
        <v>79</v>
      </c>
      <c r="AB12" s="124"/>
      <c r="AC12" s="124" t="e">
        <f>+#REF!+#REF!+#REF!+#REF!+#REF!+#REF!+#REF!+#REF!+#REF!+#REF!+#REF!+#REF!+#REF!</f>
        <v>#REF!</v>
      </c>
      <c r="AD12" s="124" t="e">
        <f t="shared" si="3"/>
        <v>#REF!</v>
      </c>
      <c r="AE12" s="140" t="s">
        <v>79</v>
      </c>
      <c r="AF12" s="124">
        <f t="shared" si="4"/>
        <v>0</v>
      </c>
      <c r="AG12" s="124" t="s">
        <v>79</v>
      </c>
      <c r="AH12" s="124" t="s">
        <v>79</v>
      </c>
      <c r="AI12" s="124" t="s">
        <v>79</v>
      </c>
      <c r="AJ12" s="140"/>
      <c r="AK12" s="124">
        <v>0</v>
      </c>
      <c r="AL12" s="24"/>
      <c r="AM12" s="24"/>
      <c r="AN12" s="21">
        <v>6.7237100000000008E-2</v>
      </c>
      <c r="AO12" s="21" t="s">
        <v>79</v>
      </c>
      <c r="AP12" s="21">
        <v>0</v>
      </c>
      <c r="AQ12" s="21" t="s">
        <v>79</v>
      </c>
      <c r="AR12" s="21">
        <v>0</v>
      </c>
      <c r="AS12" s="21" t="s">
        <v>79</v>
      </c>
      <c r="AT12" s="21">
        <v>0</v>
      </c>
      <c r="AU12" s="21" t="s">
        <v>79</v>
      </c>
      <c r="AV12" s="21">
        <v>0</v>
      </c>
      <c r="AW12" s="21" t="s">
        <v>79</v>
      </c>
      <c r="AX12" s="21">
        <v>0</v>
      </c>
      <c r="AY12" s="21" t="s">
        <v>79</v>
      </c>
      <c r="AZ12" s="21">
        <v>0</v>
      </c>
      <c r="BA12" s="21" t="s">
        <v>79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</row>
    <row r="13" spans="1:61" ht="54.75" customHeight="1">
      <c r="A13" s="68" t="s">
        <v>57</v>
      </c>
      <c r="B13" s="69">
        <v>3112501</v>
      </c>
      <c r="C13" s="90">
        <v>2532.2579999999998</v>
      </c>
      <c r="D13" s="124" t="e">
        <f>+AC13+AN13+AP13+AR13+AT13+AV13+AX13+AZ13+BB13+BD13+BF13+BH13</f>
        <v>#REF!</v>
      </c>
      <c r="E13" s="74" t="e">
        <f t="shared" si="5"/>
        <v>#REF!</v>
      </c>
      <c r="F13" s="140" t="e">
        <f t="shared" si="6"/>
        <v>#REF!</v>
      </c>
      <c r="G13" s="129">
        <f>+C13*AK13/100</f>
        <v>2532.2579999999998</v>
      </c>
      <c r="H13" s="124" t="e">
        <f>+AG13+AO13+AQ13+AS13+AU13+AW13+AY13+BA13+BC13+BE13+BG13+BI13</f>
        <v>#REF!</v>
      </c>
      <c r="I13" s="124" t="e">
        <f>+H13-G13</f>
        <v>#REF!</v>
      </c>
      <c r="J13" s="140" t="e">
        <f t="shared" si="7"/>
        <v>#REF!</v>
      </c>
      <c r="K13" s="124"/>
      <c r="L13" s="124" t="e">
        <f t="shared" si="0"/>
        <v>#REF!</v>
      </c>
      <c r="M13" s="124" t="e">
        <f t="shared" si="1"/>
        <v>#REF!</v>
      </c>
      <c r="N13" s="140" t="e">
        <f t="shared" ref="N13:N26" si="12">L13/K13</f>
        <v>#REF!</v>
      </c>
      <c r="O13" s="124">
        <v>1651.45</v>
      </c>
      <c r="P13" s="124" t="e">
        <f t="shared" si="8"/>
        <v>#REF!</v>
      </c>
      <c r="Q13" s="124" t="e">
        <f>+P13-O13</f>
        <v>#REF!</v>
      </c>
      <c r="R13" s="140" t="e">
        <f>P13/O13</f>
        <v>#REF!</v>
      </c>
      <c r="S13" s="124">
        <v>653</v>
      </c>
      <c r="T13" s="124" t="e">
        <f t="shared" si="9"/>
        <v>#REF!</v>
      </c>
      <c r="U13" s="124" t="e">
        <f t="shared" si="2"/>
        <v>#REF!</v>
      </c>
      <c r="V13" s="140" t="e">
        <f t="shared" ref="V13:V21" si="13">T13/S13</f>
        <v>#REF!</v>
      </c>
      <c r="W13" s="124">
        <f t="shared" si="10"/>
        <v>653</v>
      </c>
      <c r="X13" s="124" t="e">
        <f>BA13+BC13+BE13+AG13</f>
        <v>#REF!</v>
      </c>
      <c r="Y13" s="124">
        <v>408.32775408000009</v>
      </c>
      <c r="Z13" s="124" t="e">
        <f>+X13-W13</f>
        <v>#REF!</v>
      </c>
      <c r="AA13" s="140" t="e">
        <f>X13/W13</f>
        <v>#REF!</v>
      </c>
      <c r="AB13" s="124">
        <v>215.49</v>
      </c>
      <c r="AC13" s="124" t="e">
        <f>+#REF!+#REF!+#REF!+#REF!+#REF!+#REF!+#REF!+#REF!+#REF!+#REF!+#REF!+#REF!+#REF!+#REF!+#REF!+#REF!+#REF!+#REF!+#REF!+#REF!+#REF!+#REF!+#REF!+#REF!</f>
        <v>#REF!</v>
      </c>
      <c r="AD13" s="124" t="e">
        <f t="shared" si="3"/>
        <v>#REF!</v>
      </c>
      <c r="AE13" s="140" t="e">
        <f t="shared" ref="AE13:AE25" si="14">AC13/AB13</f>
        <v>#REF!</v>
      </c>
      <c r="AF13" s="124">
        <f t="shared" si="4"/>
        <v>215.49</v>
      </c>
      <c r="AG13" s="124" t="e">
        <f>+AC13*AK13/100</f>
        <v>#REF!</v>
      </c>
      <c r="AH13" s="124">
        <v>212.81431492000004</v>
      </c>
      <c r="AI13" s="124" t="e">
        <f>+AG13-AF13</f>
        <v>#REF!</v>
      </c>
      <c r="AJ13" s="140" t="e">
        <f>AG13/AF13</f>
        <v>#REF!</v>
      </c>
      <c r="AK13" s="124">
        <v>100</v>
      </c>
      <c r="AL13" s="24" t="e">
        <f t="shared" ref="AL13:AL19" si="15">+AC13-AX13</f>
        <v>#REF!</v>
      </c>
      <c r="AM13" s="24">
        <f t="shared" ref="AM13:AM27" si="16">+C13+AB13</f>
        <v>2747.7479999999996</v>
      </c>
      <c r="AN13" s="21">
        <v>127.96494736</v>
      </c>
      <c r="AO13" s="21">
        <v>127.96494736000001</v>
      </c>
      <c r="AP13" s="21">
        <v>344.86707482999998</v>
      </c>
      <c r="AQ13" s="21">
        <v>344.86707482999998</v>
      </c>
      <c r="AR13" s="21">
        <v>281.96344718</v>
      </c>
      <c r="AS13" s="21">
        <v>281.96344718</v>
      </c>
      <c r="AT13" s="21">
        <v>356.35185837000006</v>
      </c>
      <c r="AU13" s="21">
        <v>356.35185837000006</v>
      </c>
      <c r="AV13" s="21">
        <v>236.57617197000005</v>
      </c>
      <c r="AW13" s="21">
        <v>236.57617197000002</v>
      </c>
      <c r="AX13" s="21">
        <v>166.7824212199998</v>
      </c>
      <c r="AY13" s="21">
        <v>166.7824212199998</v>
      </c>
      <c r="AZ13" s="21">
        <v>245.54039245000007</v>
      </c>
      <c r="BA13" s="21">
        <v>245.54039245000007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</row>
    <row r="14" spans="1:61" ht="54.75" customHeight="1">
      <c r="A14" s="68" t="s">
        <v>6</v>
      </c>
      <c r="B14" s="69">
        <v>3131101</v>
      </c>
      <c r="C14" s="90">
        <v>2750.7170000000001</v>
      </c>
      <c r="D14" s="124" t="e">
        <f t="shared" si="11"/>
        <v>#REF!</v>
      </c>
      <c r="E14" s="74" t="e">
        <f t="shared" si="5"/>
        <v>#REF!</v>
      </c>
      <c r="F14" s="140" t="e">
        <f t="shared" si="6"/>
        <v>#REF!</v>
      </c>
      <c r="G14" s="129">
        <f>+C14*AK14/100</f>
        <v>2750.7170000000001</v>
      </c>
      <c r="H14" s="124" t="e">
        <f>+AG14+AO14+AQ14+AS14+AU14+AW14+AY14+BA14+BC14+BE14+BG14+BI14</f>
        <v>#REF!</v>
      </c>
      <c r="I14" s="124" t="e">
        <f>+H14-G14</f>
        <v>#REF!</v>
      </c>
      <c r="J14" s="140" t="e">
        <f t="shared" si="7"/>
        <v>#REF!</v>
      </c>
      <c r="K14" s="124"/>
      <c r="L14" s="124" t="e">
        <f t="shared" si="0"/>
        <v>#REF!</v>
      </c>
      <c r="M14" s="124" t="e">
        <f t="shared" si="1"/>
        <v>#REF!</v>
      </c>
      <c r="N14" s="140" t="e">
        <f t="shared" si="12"/>
        <v>#REF!</v>
      </c>
      <c r="O14" s="124">
        <v>1652.5</v>
      </c>
      <c r="P14" s="124" t="e">
        <f t="shared" si="8"/>
        <v>#REF!</v>
      </c>
      <c r="Q14" s="124" t="e">
        <f>+P14-O14</f>
        <v>#REF!</v>
      </c>
      <c r="R14" s="140" t="e">
        <f>P14/O14</f>
        <v>#REF!</v>
      </c>
      <c r="S14" s="124">
        <v>690</v>
      </c>
      <c r="T14" s="124" t="e">
        <f t="shared" si="9"/>
        <v>#REF!</v>
      </c>
      <c r="U14" s="124" t="e">
        <f t="shared" si="2"/>
        <v>#REF!</v>
      </c>
      <c r="V14" s="140" t="e">
        <f t="shared" si="13"/>
        <v>#REF!</v>
      </c>
      <c r="W14" s="124">
        <f t="shared" si="10"/>
        <v>690</v>
      </c>
      <c r="X14" s="124" t="e">
        <f>BA14+BC14+BE14+AG14</f>
        <v>#REF!</v>
      </c>
      <c r="Y14" s="124">
        <v>244.99582708999995</v>
      </c>
      <c r="Z14" s="124" t="e">
        <f>+X14-W14</f>
        <v>#REF!</v>
      </c>
      <c r="AA14" s="140" t="e">
        <f>X14/W14</f>
        <v>#REF!</v>
      </c>
      <c r="AB14" s="124">
        <v>227.7</v>
      </c>
      <c r="AC14" s="124" t="e">
        <f>+#REF!+#REF!+#REF!+#REF!+#REF!</f>
        <v>#REF!</v>
      </c>
      <c r="AD14" s="124" t="e">
        <f t="shared" si="3"/>
        <v>#REF!</v>
      </c>
      <c r="AE14" s="140" t="e">
        <f t="shared" si="14"/>
        <v>#REF!</v>
      </c>
      <c r="AF14" s="124">
        <f t="shared" si="4"/>
        <v>227.7</v>
      </c>
      <c r="AG14" s="124" t="e">
        <f>+AC14*AK14/100</f>
        <v>#REF!</v>
      </c>
      <c r="AH14" s="124">
        <v>138.26700569999991</v>
      </c>
      <c r="AI14" s="124" t="e">
        <f>+AG14-AF14</f>
        <v>#REF!</v>
      </c>
      <c r="AJ14" s="140" t="e">
        <f>AG14/AF14</f>
        <v>#REF!</v>
      </c>
      <c r="AK14" s="124">
        <v>100</v>
      </c>
      <c r="AL14" s="24" t="e">
        <f t="shared" si="15"/>
        <v>#REF!</v>
      </c>
      <c r="AM14" s="24">
        <f t="shared" si="16"/>
        <v>2978.4169999999999</v>
      </c>
      <c r="AN14" s="21">
        <v>71.088764619999992</v>
      </c>
      <c r="AO14" s="21">
        <v>71.088764619999992</v>
      </c>
      <c r="AP14" s="21">
        <v>170.25074267999997</v>
      </c>
      <c r="AQ14" s="21">
        <v>170.25074267999997</v>
      </c>
      <c r="AR14" s="21">
        <v>211.48700502999998</v>
      </c>
      <c r="AS14" s="21">
        <v>211.48700502999998</v>
      </c>
      <c r="AT14" s="21">
        <v>307.86581450000006</v>
      </c>
      <c r="AU14" s="21">
        <v>307.86581450000006</v>
      </c>
      <c r="AV14" s="21">
        <v>213.97264576999999</v>
      </c>
      <c r="AW14" s="21">
        <v>213.97264576999999</v>
      </c>
      <c r="AX14" s="21">
        <v>241.18952769000003</v>
      </c>
      <c r="AY14" s="21">
        <v>241.18952769000003</v>
      </c>
      <c r="AZ14" s="21">
        <v>122.33636023000001</v>
      </c>
      <c r="BA14" s="21">
        <v>122.33636023000001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</row>
    <row r="15" spans="1:61" ht="54.75" customHeight="1">
      <c r="A15" s="68" t="s">
        <v>25</v>
      </c>
      <c r="B15" s="69">
        <v>3131204</v>
      </c>
      <c r="C15" s="90">
        <v>3065.8510000000001</v>
      </c>
      <c r="D15" s="124" t="e">
        <f t="shared" si="11"/>
        <v>#REF!</v>
      </c>
      <c r="E15" s="74" t="e">
        <f t="shared" si="5"/>
        <v>#REF!</v>
      </c>
      <c r="F15" s="140" t="e">
        <f t="shared" si="6"/>
        <v>#REF!</v>
      </c>
      <c r="G15" s="129">
        <f>+C15*AK15/100</f>
        <v>3065.8510000000006</v>
      </c>
      <c r="H15" s="124" t="e">
        <f>+AG15+AO15+AQ15+AS15+AU15+AW15+AY15+BA15+BC15+BE15+BG15+BI15</f>
        <v>#REF!</v>
      </c>
      <c r="I15" s="124" t="e">
        <f>+H15-G15</f>
        <v>#REF!</v>
      </c>
      <c r="J15" s="140" t="e">
        <f t="shared" si="7"/>
        <v>#REF!</v>
      </c>
      <c r="K15" s="124"/>
      <c r="L15" s="124" t="e">
        <f t="shared" si="0"/>
        <v>#REF!</v>
      </c>
      <c r="M15" s="124" t="e">
        <f t="shared" si="1"/>
        <v>#REF!</v>
      </c>
      <c r="N15" s="140" t="e">
        <f t="shared" si="12"/>
        <v>#REF!</v>
      </c>
      <c r="O15" s="124">
        <v>1927.1499999999999</v>
      </c>
      <c r="P15" s="124" t="e">
        <f>+H15+625.174</f>
        <v>#REF!</v>
      </c>
      <c r="Q15" s="124" t="e">
        <f>+P15-O15</f>
        <v>#REF!</v>
      </c>
      <c r="R15" s="140" t="e">
        <f>P15/O15</f>
        <v>#REF!</v>
      </c>
      <c r="S15" s="124">
        <v>751</v>
      </c>
      <c r="T15" s="124" t="e">
        <f t="shared" si="9"/>
        <v>#REF!</v>
      </c>
      <c r="U15" s="124" t="e">
        <f t="shared" si="2"/>
        <v>#REF!</v>
      </c>
      <c r="V15" s="140" t="e">
        <f t="shared" si="13"/>
        <v>#REF!</v>
      </c>
      <c r="W15" s="124">
        <f t="shared" si="10"/>
        <v>751</v>
      </c>
      <c r="X15" s="124" t="e">
        <f>BA15+BC15+BE15+AG15</f>
        <v>#REF!</v>
      </c>
      <c r="Y15" s="124">
        <v>410.59032688000013</v>
      </c>
      <c r="Z15" s="124" t="e">
        <f>+X15-W15</f>
        <v>#REF!</v>
      </c>
      <c r="AA15" s="140" t="e">
        <f>X15/W15</f>
        <v>#REF!</v>
      </c>
      <c r="AB15" s="124">
        <v>247.83</v>
      </c>
      <c r="AC15" s="124" t="e">
        <f>+#REF!+#REF!</f>
        <v>#REF!</v>
      </c>
      <c r="AD15" s="124" t="e">
        <f t="shared" si="3"/>
        <v>#REF!</v>
      </c>
      <c r="AE15" s="140" t="e">
        <f t="shared" si="14"/>
        <v>#REF!</v>
      </c>
      <c r="AF15" s="124">
        <f>+AB15*AK15/100</f>
        <v>247.83</v>
      </c>
      <c r="AG15" s="124" t="e">
        <f>+AC15*AK15/100</f>
        <v>#REF!</v>
      </c>
      <c r="AH15" s="124">
        <v>203.8249738800001</v>
      </c>
      <c r="AI15" s="124" t="e">
        <f>+AG15-AF15</f>
        <v>#REF!</v>
      </c>
      <c r="AJ15" s="140" t="e">
        <f>AG15/AF15</f>
        <v>#REF!</v>
      </c>
      <c r="AK15" s="124">
        <v>100</v>
      </c>
      <c r="AL15" s="24" t="e">
        <f t="shared" si="15"/>
        <v>#REF!</v>
      </c>
      <c r="AM15" s="24">
        <f t="shared" si="16"/>
        <v>3313.681</v>
      </c>
      <c r="AN15" s="21">
        <v>107.55342734</v>
      </c>
      <c r="AO15" s="21">
        <v>107.55342734</v>
      </c>
      <c r="AP15" s="21">
        <v>204.37716099999997</v>
      </c>
      <c r="AQ15" s="21">
        <v>204.37716099999997</v>
      </c>
      <c r="AR15" s="21">
        <v>236.61112183999998</v>
      </c>
      <c r="AS15" s="21">
        <v>236.61112183999998</v>
      </c>
      <c r="AT15" s="21">
        <v>322.96485492000005</v>
      </c>
      <c r="AU15" s="21">
        <v>322.96485492000005</v>
      </c>
      <c r="AV15" s="21">
        <v>217.80669930000008</v>
      </c>
      <c r="AW15" s="21">
        <v>217.80669930000008</v>
      </c>
      <c r="AX15" s="21">
        <v>208.4361766099999</v>
      </c>
      <c r="AY15" s="21">
        <v>348.14117660999989</v>
      </c>
      <c r="AZ15" s="21">
        <v>299.226494</v>
      </c>
      <c r="BA15" s="21">
        <v>299.226494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</row>
    <row r="16" spans="1:61" ht="54.75" customHeight="1">
      <c r="A16" s="68" t="s">
        <v>26</v>
      </c>
      <c r="B16" s="69">
        <v>3131201</v>
      </c>
      <c r="C16" s="90">
        <v>6181.8860000000004</v>
      </c>
      <c r="D16" s="124" t="e">
        <f t="shared" si="11"/>
        <v>#REF!</v>
      </c>
      <c r="E16" s="74" t="e">
        <f t="shared" si="5"/>
        <v>#REF!</v>
      </c>
      <c r="F16" s="140" t="e">
        <f t="shared" si="6"/>
        <v>#REF!</v>
      </c>
      <c r="G16" s="129">
        <f>+C16*AK16/100</f>
        <v>6181.8860000000013</v>
      </c>
      <c r="H16" s="124" t="e">
        <f>+AG16+AO16+AQ16+AS16+AU16+AW16+AY16+BA16+BC16+BE16+BG16+BI16</f>
        <v>#REF!</v>
      </c>
      <c r="I16" s="124" t="e">
        <f>+H16-G16</f>
        <v>#REF!</v>
      </c>
      <c r="J16" s="140" t="e">
        <f t="shared" si="7"/>
        <v>#REF!</v>
      </c>
      <c r="K16" s="124"/>
      <c r="L16" s="124" t="e">
        <f t="shared" si="0"/>
        <v>#REF!</v>
      </c>
      <c r="M16" s="124" t="e">
        <f t="shared" si="1"/>
        <v>#REF!</v>
      </c>
      <c r="N16" s="140" t="e">
        <f t="shared" si="12"/>
        <v>#REF!</v>
      </c>
      <c r="O16" s="124">
        <v>2774.35</v>
      </c>
      <c r="P16" s="124" t="e">
        <f>+H16-625.174</f>
        <v>#REF!</v>
      </c>
      <c r="Q16" s="124" t="e">
        <f>+P16-O16</f>
        <v>#REF!</v>
      </c>
      <c r="R16" s="140" t="e">
        <f>P16/O16</f>
        <v>#REF!</v>
      </c>
      <c r="S16" s="124">
        <v>1539</v>
      </c>
      <c r="T16" s="124" t="e">
        <f t="shared" si="9"/>
        <v>#REF!</v>
      </c>
      <c r="U16" s="124" t="e">
        <f t="shared" si="2"/>
        <v>#REF!</v>
      </c>
      <c r="V16" s="140" t="e">
        <f t="shared" si="13"/>
        <v>#REF!</v>
      </c>
      <c r="W16" s="124">
        <f t="shared" si="10"/>
        <v>1539</v>
      </c>
      <c r="X16" s="124" t="e">
        <f>BA16+BC16+BE16+AG16</f>
        <v>#REF!</v>
      </c>
      <c r="Y16" s="124">
        <v>820.44378701000005</v>
      </c>
      <c r="Z16" s="124" t="e">
        <f>+X16-W16</f>
        <v>#REF!</v>
      </c>
      <c r="AA16" s="140" t="e">
        <f>X16/W16</f>
        <v>#REF!</v>
      </c>
      <c r="AB16" s="124">
        <v>507.87</v>
      </c>
      <c r="AC16" s="124" t="e">
        <f>+#REF!+#REF!+#REF!+#REF!+#REF!+#REF!+#REF!+#REF!+#REF!+#REF!+#REF!+#REF!+#REF!+#REF!</f>
        <v>#REF!</v>
      </c>
      <c r="AD16" s="124" t="e">
        <f t="shared" si="3"/>
        <v>#REF!</v>
      </c>
      <c r="AE16" s="140" t="e">
        <f t="shared" si="14"/>
        <v>#REF!</v>
      </c>
      <c r="AF16" s="124">
        <f t="shared" si="4"/>
        <v>507.87</v>
      </c>
      <c r="AG16" s="124" t="e">
        <f>+AC16*AK16/100</f>
        <v>#REF!</v>
      </c>
      <c r="AH16" s="124">
        <v>491.69985241000012</v>
      </c>
      <c r="AI16" s="124" t="e">
        <f>+AG16-AF16</f>
        <v>#REF!</v>
      </c>
      <c r="AJ16" s="140" t="e">
        <f>AG16/AF16</f>
        <v>#REF!</v>
      </c>
      <c r="AK16" s="124">
        <v>100</v>
      </c>
      <c r="AL16" s="24" t="e">
        <f t="shared" si="15"/>
        <v>#REF!</v>
      </c>
      <c r="AM16" s="24">
        <f t="shared" si="16"/>
        <v>6689.7560000000003</v>
      </c>
      <c r="AN16" s="21">
        <v>205.93958763999998</v>
      </c>
      <c r="AO16" s="21">
        <v>205.93958763999998</v>
      </c>
      <c r="AP16" s="21">
        <v>137.81387714999997</v>
      </c>
      <c r="AQ16" s="21">
        <v>137.81387714999997</v>
      </c>
      <c r="AR16" s="21">
        <v>253.39241423999999</v>
      </c>
      <c r="AS16" s="21">
        <v>253.39241423999999</v>
      </c>
      <c r="AT16" s="21">
        <v>587.99597330000006</v>
      </c>
      <c r="AU16" s="21">
        <v>587.99597330000006</v>
      </c>
      <c r="AV16" s="21">
        <v>597.99370941000006</v>
      </c>
      <c r="AW16" s="21">
        <v>597.99370941000006</v>
      </c>
      <c r="AX16" s="21">
        <v>577.36876696000002</v>
      </c>
      <c r="AY16" s="21">
        <v>437.66376695999998</v>
      </c>
      <c r="AZ16" s="21">
        <v>221.16535453999992</v>
      </c>
      <c r="BA16" s="21">
        <v>221.16535453999992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</row>
    <row r="17" spans="1:61" ht="54.75" customHeight="1">
      <c r="A17" s="68" t="s">
        <v>5</v>
      </c>
      <c r="B17" s="69">
        <v>3136101</v>
      </c>
      <c r="C17" s="90">
        <v>1039.6859999999999</v>
      </c>
      <c r="D17" s="124" t="e">
        <f t="shared" si="11"/>
        <v>#REF!</v>
      </c>
      <c r="E17" s="74" t="e">
        <f t="shared" si="5"/>
        <v>#REF!</v>
      </c>
      <c r="F17" s="140" t="e">
        <f t="shared" si="6"/>
        <v>#REF!</v>
      </c>
      <c r="G17" s="129">
        <f>+C17*AK17/100</f>
        <v>1039.6859999999999</v>
      </c>
      <c r="H17" s="124" t="e">
        <f>+AG17+AO17+AQ17+AS17+AU17+AW17+AY17+BA17+BC17+BE17+BG17+BI17</f>
        <v>#REF!</v>
      </c>
      <c r="I17" s="124" t="e">
        <f>+H17-G17</f>
        <v>#REF!</v>
      </c>
      <c r="J17" s="140" t="e">
        <f t="shared" si="7"/>
        <v>#REF!</v>
      </c>
      <c r="K17" s="124"/>
      <c r="L17" s="124" t="e">
        <f t="shared" si="0"/>
        <v>#REF!</v>
      </c>
      <c r="M17" s="124" t="e">
        <f t="shared" si="1"/>
        <v>#REF!</v>
      </c>
      <c r="N17" s="140" t="e">
        <f t="shared" si="12"/>
        <v>#REF!</v>
      </c>
      <c r="O17" s="124">
        <v>660.9</v>
      </c>
      <c r="P17" s="124" t="e">
        <f t="shared" si="8"/>
        <v>#REF!</v>
      </c>
      <c r="Q17" s="124" t="e">
        <f>+P17-O17</f>
        <v>#REF!</v>
      </c>
      <c r="R17" s="140" t="e">
        <f>P17/O17</f>
        <v>#REF!</v>
      </c>
      <c r="S17" s="124">
        <v>266</v>
      </c>
      <c r="T17" s="124" t="e">
        <f t="shared" si="9"/>
        <v>#REF!</v>
      </c>
      <c r="U17" s="124" t="e">
        <f t="shared" si="2"/>
        <v>#REF!</v>
      </c>
      <c r="V17" s="140" t="e">
        <f t="shared" si="13"/>
        <v>#REF!</v>
      </c>
      <c r="W17" s="124">
        <f t="shared" si="10"/>
        <v>266</v>
      </c>
      <c r="X17" s="124" t="e">
        <f>BA17+BC17+BE17+AG17</f>
        <v>#REF!</v>
      </c>
      <c r="Y17" s="124">
        <v>93.877135439999989</v>
      </c>
      <c r="Z17" s="124" t="e">
        <f>+X17-W17</f>
        <v>#REF!</v>
      </c>
      <c r="AA17" s="140" t="e">
        <f>X17/W17</f>
        <v>#REF!</v>
      </c>
      <c r="AB17" s="124">
        <v>87.78</v>
      </c>
      <c r="AC17" s="124" t="e">
        <f>+#REF!+#REF!+#REF!+#REF!+#REF!+#REF!+#REF!+#REF!</f>
        <v>#REF!</v>
      </c>
      <c r="AD17" s="124" t="e">
        <f t="shared" si="3"/>
        <v>#REF!</v>
      </c>
      <c r="AE17" s="140" t="e">
        <f t="shared" si="14"/>
        <v>#REF!</v>
      </c>
      <c r="AF17" s="124">
        <f t="shared" si="4"/>
        <v>87.78</v>
      </c>
      <c r="AG17" s="124" t="e">
        <f>+AC17*AK17/100</f>
        <v>#REF!</v>
      </c>
      <c r="AH17" s="124">
        <v>62.044055079999993</v>
      </c>
      <c r="AI17" s="124" t="e">
        <f>+AG17-AF17</f>
        <v>#REF!</v>
      </c>
      <c r="AJ17" s="140" t="e">
        <f>AG17/AF17</f>
        <v>#REF!</v>
      </c>
      <c r="AK17" s="124">
        <v>100</v>
      </c>
      <c r="AL17" s="24" t="e">
        <f t="shared" si="15"/>
        <v>#REF!</v>
      </c>
      <c r="AM17" s="24">
        <f t="shared" si="16"/>
        <v>1127.4659999999999</v>
      </c>
      <c r="AN17" s="21">
        <v>61.099758709999996</v>
      </c>
      <c r="AO17" s="21">
        <v>61.099758709999996</v>
      </c>
      <c r="AP17" s="21">
        <v>93.835110809999989</v>
      </c>
      <c r="AQ17" s="21">
        <v>93.835110809999989</v>
      </c>
      <c r="AR17" s="21">
        <v>27.12255244000001</v>
      </c>
      <c r="AS17" s="21">
        <v>27.122552440000007</v>
      </c>
      <c r="AT17" s="21">
        <v>43.608778570000005</v>
      </c>
      <c r="AU17" s="21">
        <v>43.608778570000005</v>
      </c>
      <c r="AV17" s="21">
        <v>35.174594739999996</v>
      </c>
      <c r="AW17" s="21">
        <v>35.174594739999996</v>
      </c>
      <c r="AX17" s="21">
        <v>75.243712200000004</v>
      </c>
      <c r="AY17" s="21">
        <v>75.243712200000004</v>
      </c>
      <c r="AZ17" s="21">
        <v>79.356953570000002</v>
      </c>
      <c r="BA17" s="21">
        <v>79.356953570000002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</row>
    <row r="18" spans="1:61" ht="54.75" customHeight="1">
      <c r="A18" s="68" t="s">
        <v>4</v>
      </c>
      <c r="B18" s="69">
        <v>3141102</v>
      </c>
      <c r="C18" s="90">
        <v>33278</v>
      </c>
      <c r="D18" s="124" t="e">
        <f t="shared" si="11"/>
        <v>#REF!</v>
      </c>
      <c r="E18" s="74" t="e">
        <f t="shared" si="5"/>
        <v>#REF!</v>
      </c>
      <c r="F18" s="140" t="e">
        <f t="shared" si="6"/>
        <v>#REF!</v>
      </c>
      <c r="G18" s="129" t="s">
        <v>79</v>
      </c>
      <c r="H18" s="124" t="s">
        <v>79</v>
      </c>
      <c r="I18" s="124" t="s">
        <v>79</v>
      </c>
      <c r="J18" s="140" t="s">
        <v>79</v>
      </c>
      <c r="K18" s="124"/>
      <c r="L18" s="124" t="e">
        <f t="shared" si="0"/>
        <v>#REF!</v>
      </c>
      <c r="M18" s="124" t="e">
        <f t="shared" si="1"/>
        <v>#REF!</v>
      </c>
      <c r="N18" s="140" t="e">
        <f t="shared" si="12"/>
        <v>#REF!</v>
      </c>
      <c r="O18" s="124">
        <v>0</v>
      </c>
      <c r="P18" s="124" t="str">
        <f t="shared" si="8"/>
        <v>-</v>
      </c>
      <c r="Q18" s="124" t="s">
        <v>79</v>
      </c>
      <c r="R18" s="140" t="s">
        <v>79</v>
      </c>
      <c r="S18" s="124">
        <v>8286</v>
      </c>
      <c r="T18" s="124" t="e">
        <f t="shared" si="9"/>
        <v>#REF!</v>
      </c>
      <c r="U18" s="124" t="e">
        <f t="shared" si="2"/>
        <v>#REF!</v>
      </c>
      <c r="V18" s="140" t="e">
        <f t="shared" si="13"/>
        <v>#REF!</v>
      </c>
      <c r="W18" s="124">
        <f t="shared" si="10"/>
        <v>0</v>
      </c>
      <c r="X18" s="124"/>
      <c r="Y18" s="124"/>
      <c r="Z18" s="124" t="s">
        <v>79</v>
      </c>
      <c r="AA18" s="140" t="s">
        <v>79</v>
      </c>
      <c r="AB18" s="124">
        <v>2734.38</v>
      </c>
      <c r="AC18" s="124" t="e">
        <f>+#REF!+#REF!+#REF!+#REF!+#REF!+#REF!+#REF!+#REF!+#REF!+#REF!+#REF!</f>
        <v>#REF!</v>
      </c>
      <c r="AD18" s="124" t="e">
        <f t="shared" si="3"/>
        <v>#REF!</v>
      </c>
      <c r="AE18" s="140" t="e">
        <f t="shared" si="14"/>
        <v>#REF!</v>
      </c>
      <c r="AF18" s="124">
        <f t="shared" si="4"/>
        <v>0</v>
      </c>
      <c r="AG18" s="124" t="s">
        <v>79</v>
      </c>
      <c r="AH18" s="124" t="s">
        <v>79</v>
      </c>
      <c r="AI18" s="124" t="s">
        <v>79</v>
      </c>
      <c r="AJ18" s="140"/>
      <c r="AK18" s="124">
        <v>0</v>
      </c>
      <c r="AL18" s="24" t="e">
        <f t="shared" si="15"/>
        <v>#REF!</v>
      </c>
      <c r="AM18" s="24">
        <f t="shared" si="16"/>
        <v>36012.379999999997</v>
      </c>
      <c r="AN18" s="21">
        <v>1127.6663608399999</v>
      </c>
      <c r="AO18" s="21" t="s">
        <v>79</v>
      </c>
      <c r="AP18" s="21">
        <v>550.39851700000008</v>
      </c>
      <c r="AQ18" s="21" t="s">
        <v>79</v>
      </c>
      <c r="AR18" s="21">
        <v>277.79631176999999</v>
      </c>
      <c r="AS18" s="21" t="s">
        <v>79</v>
      </c>
      <c r="AT18" s="21">
        <v>861.43468682999992</v>
      </c>
      <c r="AU18" s="21" t="s">
        <v>79</v>
      </c>
      <c r="AV18" s="21">
        <v>524.09872455000016</v>
      </c>
      <c r="AW18" s="21" t="s">
        <v>79</v>
      </c>
      <c r="AX18" s="21">
        <v>-218.26180296000004</v>
      </c>
      <c r="AY18" s="21" t="s">
        <v>79</v>
      </c>
      <c r="AZ18" s="21">
        <v>478.50888842000006</v>
      </c>
      <c r="BA18" s="21" t="s">
        <v>79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</row>
    <row r="19" spans="1:61" ht="77.25" customHeight="1">
      <c r="A19" s="68" t="s">
        <v>17</v>
      </c>
      <c r="B19" s="69">
        <v>3141201</v>
      </c>
      <c r="C19" s="90">
        <v>2541.9209999999998</v>
      </c>
      <c r="D19" s="124" t="e">
        <f t="shared" si="11"/>
        <v>#REF!</v>
      </c>
      <c r="E19" s="74" t="e">
        <f t="shared" si="5"/>
        <v>#REF!</v>
      </c>
      <c r="F19" s="140" t="e">
        <f t="shared" si="6"/>
        <v>#REF!</v>
      </c>
      <c r="G19" s="129">
        <f>+C19*AK19/100</f>
        <v>2541.9209999999998</v>
      </c>
      <c r="H19" s="124" t="e">
        <f>+AG19+AO19+AQ19+AS19+AU19+AW19+AY19+BA19+BC19+BE19+BG19+BI19</f>
        <v>#REF!</v>
      </c>
      <c r="I19" s="124" t="e">
        <f>+H19-G19</f>
        <v>#REF!</v>
      </c>
      <c r="J19" s="140" t="e">
        <f t="shared" si="7"/>
        <v>#REF!</v>
      </c>
      <c r="K19" s="124"/>
      <c r="L19" s="124" t="e">
        <f t="shared" si="0"/>
        <v>#REF!</v>
      </c>
      <c r="M19" s="124" t="e">
        <f t="shared" si="1"/>
        <v>#REF!</v>
      </c>
      <c r="N19" s="140" t="e">
        <f t="shared" si="12"/>
        <v>#REF!</v>
      </c>
      <c r="O19" s="124">
        <v>1804.4499999999998</v>
      </c>
      <c r="P19" s="124" t="e">
        <f t="shared" si="8"/>
        <v>#REF!</v>
      </c>
      <c r="Q19" s="124" t="e">
        <f>+P19-O19</f>
        <v>#REF!</v>
      </c>
      <c r="R19" s="140" t="e">
        <f>P19/O19</f>
        <v>#REF!</v>
      </c>
      <c r="S19" s="124">
        <v>633</v>
      </c>
      <c r="T19" s="124" t="e">
        <f t="shared" si="9"/>
        <v>#REF!</v>
      </c>
      <c r="U19" s="124" t="e">
        <f t="shared" si="2"/>
        <v>#REF!</v>
      </c>
      <c r="V19" s="140" t="e">
        <f t="shared" si="13"/>
        <v>#REF!</v>
      </c>
      <c r="W19" s="124">
        <f t="shared" si="10"/>
        <v>633</v>
      </c>
      <c r="X19" s="124" t="e">
        <f>BA19+BC19+BE19+AG19</f>
        <v>#REF!</v>
      </c>
      <c r="Y19" s="124">
        <v>347.92892733000002</v>
      </c>
      <c r="Z19" s="124" t="e">
        <f>+X19-W19</f>
        <v>#REF!</v>
      </c>
      <c r="AA19" s="140" t="e">
        <f>X19/W19</f>
        <v>#REF!</v>
      </c>
      <c r="AB19" s="124">
        <v>208.89</v>
      </c>
      <c r="AC19" s="124" t="e">
        <f>+#REF!+#REF!+#REF!+#REF!</f>
        <v>#REF!</v>
      </c>
      <c r="AD19" s="124" t="e">
        <f t="shared" si="3"/>
        <v>#REF!</v>
      </c>
      <c r="AE19" s="140" t="e">
        <f t="shared" si="14"/>
        <v>#REF!</v>
      </c>
      <c r="AF19" s="124">
        <f t="shared" si="4"/>
        <v>208.89</v>
      </c>
      <c r="AG19" s="124" t="e">
        <f>+AC19*AK19/100</f>
        <v>#REF!</v>
      </c>
      <c r="AH19" s="124">
        <v>167.25292733000003</v>
      </c>
      <c r="AI19" s="124" t="e">
        <f>+AG19-AF19</f>
        <v>#REF!</v>
      </c>
      <c r="AJ19" s="140" t="e">
        <f>AG19/AF19</f>
        <v>#REF!</v>
      </c>
      <c r="AK19" s="124">
        <v>100</v>
      </c>
      <c r="AL19" s="24" t="e">
        <f t="shared" si="15"/>
        <v>#REF!</v>
      </c>
      <c r="AM19" s="24">
        <f t="shared" si="16"/>
        <v>2750.8109999999997</v>
      </c>
      <c r="AN19" s="21">
        <v>190.59401</v>
      </c>
      <c r="AO19" s="21">
        <v>190.59400999999997</v>
      </c>
      <c r="AP19" s="21">
        <v>205.11658004000003</v>
      </c>
      <c r="AQ19" s="21">
        <v>205.11658004000003</v>
      </c>
      <c r="AR19" s="21">
        <v>317.89061399999991</v>
      </c>
      <c r="AS19" s="21">
        <v>317.89061399999991</v>
      </c>
      <c r="AT19" s="21">
        <v>93.928294570000048</v>
      </c>
      <c r="AU19" s="21">
        <v>93.928294570000048</v>
      </c>
      <c r="AV19" s="21">
        <v>210.19634725999998</v>
      </c>
      <c r="AW19" s="21">
        <v>210.19634725999995</v>
      </c>
      <c r="AX19" s="21">
        <v>245.46186357000005</v>
      </c>
      <c r="AY19" s="21">
        <v>245.46186357000005</v>
      </c>
      <c r="AZ19" s="21">
        <v>210.25421119000006</v>
      </c>
      <c r="BA19" s="21">
        <v>210.25421119000006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</row>
    <row r="20" spans="1:61" ht="54.75" customHeight="1">
      <c r="A20" s="68" t="s">
        <v>58</v>
      </c>
      <c r="B20" s="69">
        <v>3146106</v>
      </c>
      <c r="C20" s="90">
        <v>317.25</v>
      </c>
      <c r="D20" s="124" t="e">
        <f t="shared" si="11"/>
        <v>#REF!</v>
      </c>
      <c r="E20" s="74" t="e">
        <f t="shared" si="5"/>
        <v>#REF!</v>
      </c>
      <c r="F20" s="140" t="e">
        <f t="shared" si="6"/>
        <v>#REF!</v>
      </c>
      <c r="G20" s="129">
        <f>+C20*AK20/100</f>
        <v>317.25</v>
      </c>
      <c r="H20" s="124" t="e">
        <f>+AG20+AO20+AQ20+AS20+AU20+AW20+AY20+BA20+BC20+BE20+BG20+BI20</f>
        <v>#REF!</v>
      </c>
      <c r="I20" s="124" t="e">
        <f>+H20-G20</f>
        <v>#REF!</v>
      </c>
      <c r="J20" s="140" t="e">
        <f t="shared" si="7"/>
        <v>#REF!</v>
      </c>
      <c r="K20" s="124"/>
      <c r="L20" s="124" t="e">
        <f t="shared" si="0"/>
        <v>#REF!</v>
      </c>
      <c r="M20" s="124" t="e">
        <f t="shared" si="1"/>
        <v>#REF!</v>
      </c>
      <c r="N20" s="140" t="e">
        <f t="shared" si="12"/>
        <v>#REF!</v>
      </c>
      <c r="O20" s="124">
        <v>208.04999999999998</v>
      </c>
      <c r="P20" s="124" t="e">
        <f t="shared" si="8"/>
        <v>#REF!</v>
      </c>
      <c r="Q20" s="124" t="e">
        <f>+P20-O20</f>
        <v>#REF!</v>
      </c>
      <c r="R20" s="140" t="e">
        <f>P20/O20</f>
        <v>#REF!</v>
      </c>
      <c r="S20" s="124">
        <v>77</v>
      </c>
      <c r="T20" s="124" t="e">
        <f t="shared" si="9"/>
        <v>#REF!</v>
      </c>
      <c r="U20" s="124" t="e">
        <f t="shared" si="2"/>
        <v>#REF!</v>
      </c>
      <c r="V20" s="140" t="e">
        <f t="shared" si="13"/>
        <v>#REF!</v>
      </c>
      <c r="W20" s="124">
        <f t="shared" si="10"/>
        <v>77</v>
      </c>
      <c r="X20" s="124" t="e">
        <f>BA20+BC20+BE20+AG20</f>
        <v>#REF!</v>
      </c>
      <c r="Y20" s="124">
        <v>77.486506540000008</v>
      </c>
      <c r="Z20" s="124" t="e">
        <f>+X20-W20</f>
        <v>#REF!</v>
      </c>
      <c r="AA20" s="140" t="e">
        <f>X20/W20</f>
        <v>#REF!</v>
      </c>
      <c r="AB20" s="124">
        <v>25.41</v>
      </c>
      <c r="AC20" s="124" t="e">
        <f>+#REF!+#REF!+#REF!+#REF!+#REF!</f>
        <v>#REF!</v>
      </c>
      <c r="AD20" s="124" t="e">
        <f t="shared" si="3"/>
        <v>#REF!</v>
      </c>
      <c r="AE20" s="140" t="e">
        <f t="shared" si="14"/>
        <v>#REF!</v>
      </c>
      <c r="AF20" s="124">
        <f t="shared" si="4"/>
        <v>25.41</v>
      </c>
      <c r="AG20" s="124" t="e">
        <f>+AC20*AK20/100</f>
        <v>#REF!</v>
      </c>
      <c r="AH20" s="124">
        <v>41.623506540000008</v>
      </c>
      <c r="AI20" s="124" t="e">
        <f>+AG20-AF20</f>
        <v>#REF!</v>
      </c>
      <c r="AJ20" s="140" t="e">
        <f>AG20/AF20</f>
        <v>#REF!</v>
      </c>
      <c r="AK20" s="124">
        <v>100</v>
      </c>
      <c r="AL20" s="24"/>
      <c r="AM20" s="24">
        <f t="shared" si="16"/>
        <v>342.66</v>
      </c>
      <c r="AN20" s="21">
        <v>1.838246</v>
      </c>
      <c r="AO20" s="21">
        <v>1.838246</v>
      </c>
      <c r="AP20" s="21">
        <v>2.67</v>
      </c>
      <c r="AQ20" s="21">
        <v>2.67</v>
      </c>
      <c r="AR20" s="21">
        <v>3.4958107800000002</v>
      </c>
      <c r="AS20" s="21">
        <v>3.4958107800000007</v>
      </c>
      <c r="AT20" s="21">
        <v>0.62205513999999962</v>
      </c>
      <c r="AU20" s="21">
        <v>0.62205513999999962</v>
      </c>
      <c r="AV20" s="21">
        <v>29.9020695</v>
      </c>
      <c r="AW20" s="21">
        <v>29.902069499999996</v>
      </c>
      <c r="AX20" s="21">
        <v>42.761295399999995</v>
      </c>
      <c r="AY20" s="21">
        <v>42.761295400000002</v>
      </c>
      <c r="AZ20" s="21">
        <v>22.643599999999999</v>
      </c>
      <c r="BA20" s="21">
        <v>22.643600000000003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</row>
    <row r="21" spans="1:61" ht="54.75" customHeight="1">
      <c r="A21" s="68" t="s">
        <v>8</v>
      </c>
      <c r="B21" s="69">
        <v>3145204</v>
      </c>
      <c r="C21" s="90">
        <v>162.65899999999999</v>
      </c>
      <c r="D21" s="124" t="e">
        <f t="shared" si="11"/>
        <v>#REF!</v>
      </c>
      <c r="E21" s="74" t="e">
        <f t="shared" si="5"/>
        <v>#REF!</v>
      </c>
      <c r="F21" s="140" t="e">
        <f t="shared" si="6"/>
        <v>#REF!</v>
      </c>
      <c r="G21" s="129">
        <f>+C21*AK21/100</f>
        <v>162.65899999999999</v>
      </c>
      <c r="H21" s="124" t="e">
        <f>+AG21+AO21+AQ21+AS21+AU21+AW21+AY21+BA21+BC21+BE21+BG21+BI21</f>
        <v>#REF!</v>
      </c>
      <c r="I21" s="124" t="e">
        <f>+H21-G21</f>
        <v>#REF!</v>
      </c>
      <c r="J21" s="140" t="e">
        <f t="shared" si="7"/>
        <v>#REF!</v>
      </c>
      <c r="K21" s="124"/>
      <c r="L21" s="124" t="e">
        <f t="shared" si="0"/>
        <v>#REF!</v>
      </c>
      <c r="M21" s="124" t="e">
        <f t="shared" si="1"/>
        <v>#REF!</v>
      </c>
      <c r="N21" s="140" t="e">
        <f t="shared" si="12"/>
        <v>#REF!</v>
      </c>
      <c r="O21" s="124">
        <v>117.35000000000001</v>
      </c>
      <c r="P21" s="124" t="e">
        <f t="shared" si="8"/>
        <v>#REF!</v>
      </c>
      <c r="Q21" s="124" t="e">
        <f>+P21-O21</f>
        <v>#REF!</v>
      </c>
      <c r="R21" s="140" t="e">
        <f>P21/O21</f>
        <v>#REF!</v>
      </c>
      <c r="S21" s="124">
        <v>39</v>
      </c>
      <c r="T21" s="124" t="e">
        <f t="shared" si="9"/>
        <v>#REF!</v>
      </c>
      <c r="U21" s="124" t="e">
        <f t="shared" si="2"/>
        <v>#REF!</v>
      </c>
      <c r="V21" s="140" t="e">
        <f t="shared" si="13"/>
        <v>#REF!</v>
      </c>
      <c r="W21" s="124">
        <f t="shared" si="10"/>
        <v>39</v>
      </c>
      <c r="X21" s="124" t="e">
        <f>BA21+BC21+BE21+AG21</f>
        <v>#REF!</v>
      </c>
      <c r="Y21" s="124">
        <v>-7.8432233799999977</v>
      </c>
      <c r="Z21" s="124" t="e">
        <f>+X21-W21</f>
        <v>#REF!</v>
      </c>
      <c r="AA21" s="140" t="e">
        <f>X21/W21</f>
        <v>#REF!</v>
      </c>
      <c r="AB21" s="124">
        <v>12.87</v>
      </c>
      <c r="AC21" s="124" t="e">
        <f>+#REF!+#REF!+#REF!+#REF!+#REF!+#REF!+#REF!+#REF!+#REF!</f>
        <v>#REF!</v>
      </c>
      <c r="AD21" s="124" t="e">
        <f t="shared" si="3"/>
        <v>#REF!</v>
      </c>
      <c r="AE21" s="140" t="e">
        <f t="shared" si="14"/>
        <v>#REF!</v>
      </c>
      <c r="AF21" s="124">
        <f t="shared" si="4"/>
        <v>12.87</v>
      </c>
      <c r="AG21" s="124" t="e">
        <f>+AC21*AK21/100</f>
        <v>#REF!</v>
      </c>
      <c r="AH21" s="124">
        <v>3.9602680000000006</v>
      </c>
      <c r="AI21" s="124" t="e">
        <f>+AG21-AF21</f>
        <v>#REF!</v>
      </c>
      <c r="AJ21" s="140" t="e">
        <f>AG21/AF21</f>
        <v>#REF!</v>
      </c>
      <c r="AK21" s="124">
        <v>100</v>
      </c>
      <c r="AL21" s="24" t="e">
        <f>+AC21-AX21</f>
        <v>#REF!</v>
      </c>
      <c r="AM21" s="24">
        <f t="shared" si="16"/>
        <v>175.529</v>
      </c>
      <c r="AN21" s="21">
        <v>490.49775282000002</v>
      </c>
      <c r="AO21" s="21">
        <v>490.49775282000002</v>
      </c>
      <c r="AP21" s="21">
        <v>455.21011525999995</v>
      </c>
      <c r="AQ21" s="21">
        <v>455.21011525999995</v>
      </c>
      <c r="AR21" s="21">
        <v>121.75949156000001</v>
      </c>
      <c r="AS21" s="21">
        <v>121.75949156000003</v>
      </c>
      <c r="AT21" s="21">
        <v>133.19668413000005</v>
      </c>
      <c r="AU21" s="21">
        <v>133.19668413000005</v>
      </c>
      <c r="AV21" s="21">
        <v>219.2407419999999</v>
      </c>
      <c r="AW21" s="21">
        <v>219.24074199999987</v>
      </c>
      <c r="AX21" s="21">
        <v>844.35090989000003</v>
      </c>
      <c r="AY21" s="21">
        <v>844.35090989000003</v>
      </c>
      <c r="AZ21" s="21">
        <v>43.048401020000163</v>
      </c>
      <c r="BA21" s="21">
        <v>43.048401020000163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</row>
    <row r="22" spans="1:61" ht="54.75" customHeight="1">
      <c r="A22" s="68" t="s">
        <v>7</v>
      </c>
      <c r="B22" s="69">
        <v>3422101</v>
      </c>
      <c r="C22" s="90">
        <v>895.17600000000004</v>
      </c>
      <c r="D22" s="124" t="e">
        <f t="shared" si="11"/>
        <v>#REF!</v>
      </c>
      <c r="E22" s="74" t="e">
        <f t="shared" si="5"/>
        <v>#REF!</v>
      </c>
      <c r="F22" s="140" t="e">
        <f t="shared" si="6"/>
        <v>#REF!</v>
      </c>
      <c r="G22" s="129" t="s">
        <v>79</v>
      </c>
      <c r="H22" s="124" t="s">
        <v>79</v>
      </c>
      <c r="I22" s="124" t="s">
        <v>79</v>
      </c>
      <c r="J22" s="140" t="s">
        <v>79</v>
      </c>
      <c r="K22" s="124"/>
      <c r="L22" s="124" t="e">
        <f t="shared" si="0"/>
        <v>#REF!</v>
      </c>
      <c r="M22" s="124" t="e">
        <f t="shared" si="1"/>
        <v>#REF!</v>
      </c>
      <c r="N22" s="140" t="e">
        <f t="shared" si="12"/>
        <v>#REF!</v>
      </c>
      <c r="O22" s="124">
        <v>0</v>
      </c>
      <c r="P22" s="124" t="str">
        <f t="shared" si="8"/>
        <v>-</v>
      </c>
      <c r="Q22" s="124" t="s">
        <v>79</v>
      </c>
      <c r="R22" s="140" t="s">
        <v>79</v>
      </c>
      <c r="S22" s="124">
        <v>225</v>
      </c>
      <c r="T22" s="124" t="e">
        <f t="shared" si="9"/>
        <v>#REF!</v>
      </c>
      <c r="U22" s="124" t="e">
        <f>+T22-S22</f>
        <v>#REF!</v>
      </c>
      <c r="V22" s="140" t="e">
        <f>T22/S22</f>
        <v>#REF!</v>
      </c>
      <c r="W22" s="124">
        <f t="shared" si="10"/>
        <v>0</v>
      </c>
      <c r="X22" s="124"/>
      <c r="Y22" s="124">
        <v>0</v>
      </c>
      <c r="Z22" s="124" t="s">
        <v>79</v>
      </c>
      <c r="AA22" s="140" t="s">
        <v>79</v>
      </c>
      <c r="AB22" s="124">
        <v>74.25</v>
      </c>
      <c r="AC22" s="124" t="e">
        <f>+#REF!+#REF!+#REF!+#REF!+#REF!+#REF!+#REF!+#REF!+#REF!+#REF!+#REF!+#REF!+#REF!+#REF!+#REF!+#REF!+#REF!+#REF!+#REF!+#REF!</f>
        <v>#REF!</v>
      </c>
      <c r="AD22" s="124" t="e">
        <f t="shared" si="3"/>
        <v>#REF!</v>
      </c>
      <c r="AE22" s="140" t="e">
        <f t="shared" si="14"/>
        <v>#REF!</v>
      </c>
      <c r="AF22" s="124">
        <f t="shared" si="4"/>
        <v>0</v>
      </c>
      <c r="AG22" s="124" t="s">
        <v>79</v>
      </c>
      <c r="AH22" s="124">
        <v>0</v>
      </c>
      <c r="AI22" s="124" t="s">
        <v>79</v>
      </c>
      <c r="AJ22" s="140"/>
      <c r="AK22" s="124">
        <v>0</v>
      </c>
      <c r="AL22" s="24" t="e">
        <f>+AC22-AX22</f>
        <v>#REF!</v>
      </c>
      <c r="AM22" s="24">
        <f t="shared" si="16"/>
        <v>969.42600000000004</v>
      </c>
      <c r="AN22" s="21">
        <v>205.44847600999998</v>
      </c>
      <c r="AO22" s="21" t="s">
        <v>79</v>
      </c>
      <c r="AP22" s="21">
        <v>182.53962152999998</v>
      </c>
      <c r="AQ22" s="21" t="s">
        <v>79</v>
      </c>
      <c r="AR22" s="21">
        <v>163.60244661999997</v>
      </c>
      <c r="AS22" s="21" t="s">
        <v>79</v>
      </c>
      <c r="AT22" s="21">
        <v>137.36761186000007</v>
      </c>
      <c r="AU22" s="21" t="s">
        <v>79</v>
      </c>
      <c r="AV22" s="21">
        <v>160.10614888000001</v>
      </c>
      <c r="AW22" s="21" t="s">
        <v>79</v>
      </c>
      <c r="AX22" s="21">
        <v>175.55225079999997</v>
      </c>
      <c r="AY22" s="21" t="s">
        <v>79</v>
      </c>
      <c r="AZ22" s="21">
        <v>163.97033256000006</v>
      </c>
      <c r="BA22" s="21" t="s">
        <v>79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</row>
    <row r="23" spans="1:61" ht="54.75" customHeight="1">
      <c r="A23" s="68" t="s">
        <v>15</v>
      </c>
      <c r="B23" s="69">
        <v>3422201</v>
      </c>
      <c r="C23" s="90">
        <v>451.57600000000002</v>
      </c>
      <c r="D23" s="124" t="e">
        <f t="shared" si="11"/>
        <v>#REF!</v>
      </c>
      <c r="E23" s="74" t="e">
        <f>+D23-C23</f>
        <v>#REF!</v>
      </c>
      <c r="F23" s="140" t="e">
        <f t="shared" si="6"/>
        <v>#REF!</v>
      </c>
      <c r="G23" s="129" t="s">
        <v>79</v>
      </c>
      <c r="H23" s="124" t="s">
        <v>79</v>
      </c>
      <c r="I23" s="124" t="s">
        <v>79</v>
      </c>
      <c r="J23" s="140" t="s">
        <v>79</v>
      </c>
      <c r="K23" s="124"/>
      <c r="L23" s="124" t="e">
        <f t="shared" si="0"/>
        <v>#REF!</v>
      </c>
      <c r="M23" s="124" t="e">
        <f t="shared" si="1"/>
        <v>#REF!</v>
      </c>
      <c r="N23" s="140" t="e">
        <f t="shared" si="12"/>
        <v>#REF!</v>
      </c>
      <c r="O23" s="124">
        <v>0</v>
      </c>
      <c r="P23" s="124" t="str">
        <f t="shared" si="8"/>
        <v>-</v>
      </c>
      <c r="Q23" s="124" t="s">
        <v>79</v>
      </c>
      <c r="R23" s="140" t="s">
        <v>79</v>
      </c>
      <c r="S23" s="124">
        <v>117</v>
      </c>
      <c r="T23" s="124" t="e">
        <f t="shared" si="9"/>
        <v>#REF!</v>
      </c>
      <c r="U23" s="124" t="e">
        <f>+T23-S23</f>
        <v>#REF!</v>
      </c>
      <c r="V23" s="140" t="e">
        <f>T23/S23</f>
        <v>#REF!</v>
      </c>
      <c r="W23" s="124">
        <f t="shared" si="10"/>
        <v>0</v>
      </c>
      <c r="X23" s="124"/>
      <c r="Y23" s="124"/>
      <c r="Z23" s="124" t="s">
        <v>79</v>
      </c>
      <c r="AA23" s="140" t="s">
        <v>79</v>
      </c>
      <c r="AB23" s="124">
        <v>38.61</v>
      </c>
      <c r="AC23" s="1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AD23" s="124" t="e">
        <f t="shared" si="3"/>
        <v>#REF!</v>
      </c>
      <c r="AE23" s="140" t="e">
        <f t="shared" si="14"/>
        <v>#REF!</v>
      </c>
      <c r="AF23" s="124">
        <f t="shared" si="4"/>
        <v>0</v>
      </c>
      <c r="AG23" s="124"/>
      <c r="AH23" s="124" t="s">
        <v>79</v>
      </c>
      <c r="AI23" s="124" t="s">
        <v>79</v>
      </c>
      <c r="AJ23" s="140"/>
      <c r="AK23" s="124">
        <v>0</v>
      </c>
      <c r="AL23" s="24" t="e">
        <f>+AC23-AX23</f>
        <v>#REF!</v>
      </c>
      <c r="AM23" s="24">
        <f t="shared" si="16"/>
        <v>490.18600000000004</v>
      </c>
      <c r="AN23" s="21">
        <v>26.742307500000006</v>
      </c>
      <c r="AO23" s="21" t="s">
        <v>79</v>
      </c>
      <c r="AP23" s="21">
        <v>28.318267029999994</v>
      </c>
      <c r="AQ23" s="21" t="s">
        <v>79</v>
      </c>
      <c r="AR23" s="21">
        <v>129.17742842000001</v>
      </c>
      <c r="AS23" s="21" t="s">
        <v>79</v>
      </c>
      <c r="AT23" s="21">
        <v>112.22040686000003</v>
      </c>
      <c r="AU23" s="21" t="s">
        <v>79</v>
      </c>
      <c r="AV23" s="21">
        <v>67.125905590000002</v>
      </c>
      <c r="AW23" s="21">
        <v>4.5759999999999996</v>
      </c>
      <c r="AX23" s="21">
        <v>91.141210360000002</v>
      </c>
      <c r="AY23" s="21"/>
      <c r="AZ23" s="21">
        <v>92.127476040000005</v>
      </c>
      <c r="BA23" s="21"/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</row>
    <row r="24" spans="1:61" ht="54.75" customHeight="1">
      <c r="A24" s="68" t="s">
        <v>11</v>
      </c>
      <c r="B24" s="69">
        <v>3430102</v>
      </c>
      <c r="C24" s="90">
        <v>1817.4079999999999</v>
      </c>
      <c r="D24" s="124" t="e">
        <f t="shared" si="11"/>
        <v>#REF!</v>
      </c>
      <c r="E24" s="74" t="e">
        <f>+D24-C24</f>
        <v>#REF!</v>
      </c>
      <c r="F24" s="140" t="e">
        <f t="shared" si="6"/>
        <v>#REF!</v>
      </c>
      <c r="G24" s="129" t="s">
        <v>79</v>
      </c>
      <c r="H24" s="124" t="s">
        <v>79</v>
      </c>
      <c r="I24" s="124" t="s">
        <v>79</v>
      </c>
      <c r="J24" s="140" t="s">
        <v>79</v>
      </c>
      <c r="K24" s="124"/>
      <c r="L24" s="124" t="e">
        <f t="shared" si="0"/>
        <v>#REF!</v>
      </c>
      <c r="M24" s="124" t="e">
        <f t="shared" si="1"/>
        <v>#REF!</v>
      </c>
      <c r="N24" s="140" t="e">
        <f t="shared" si="12"/>
        <v>#REF!</v>
      </c>
      <c r="O24" s="124">
        <v>0</v>
      </c>
      <c r="P24" s="124" t="str">
        <f t="shared" si="8"/>
        <v>-</v>
      </c>
      <c r="Q24" s="124" t="s">
        <v>79</v>
      </c>
      <c r="R24" s="140" t="s">
        <v>79</v>
      </c>
      <c r="S24" s="124">
        <v>456</v>
      </c>
      <c r="T24" s="124" t="e">
        <f t="shared" si="9"/>
        <v>#REF!</v>
      </c>
      <c r="U24" s="124" t="e">
        <f>+T24-S24</f>
        <v>#REF!</v>
      </c>
      <c r="V24" s="140" t="e">
        <f>T24/S24</f>
        <v>#REF!</v>
      </c>
      <c r="W24" s="124">
        <f t="shared" si="10"/>
        <v>0</v>
      </c>
      <c r="X24" s="124"/>
      <c r="Y24" s="124"/>
      <c r="Z24" s="124" t="s">
        <v>79</v>
      </c>
      <c r="AA24" s="140" t="s">
        <v>79</v>
      </c>
      <c r="AB24" s="124">
        <v>150.47999999999999</v>
      </c>
      <c r="AC24" s="124" t="e">
        <f>+#REF!+#REF!+#REF!+#REF!+#REF!+#REF!+#REF!+#REF!+#REF!+#REF!+#REF!+#REF!+#REF!+#REF!+#REF!+#REF!+#REF!+#REF!+#REF!+#REF!+#REF!+#REF!</f>
        <v>#REF!</v>
      </c>
      <c r="AD24" s="124" t="e">
        <f t="shared" si="3"/>
        <v>#REF!</v>
      </c>
      <c r="AE24" s="140" t="e">
        <f t="shared" si="14"/>
        <v>#REF!</v>
      </c>
      <c r="AF24" s="124">
        <f t="shared" si="4"/>
        <v>0</v>
      </c>
      <c r="AG24" s="124" t="s">
        <v>79</v>
      </c>
      <c r="AH24" s="124" t="s">
        <v>79</v>
      </c>
      <c r="AI24" s="124" t="s">
        <v>79</v>
      </c>
      <c r="AJ24" s="140"/>
      <c r="AK24" s="124">
        <v>0</v>
      </c>
      <c r="AL24" s="24" t="e">
        <f>+AC24-AX24</f>
        <v>#REF!</v>
      </c>
      <c r="AM24" s="24">
        <f t="shared" si="16"/>
        <v>1967.8879999999999</v>
      </c>
      <c r="AN24" s="21">
        <v>88.990910799999995</v>
      </c>
      <c r="AO24" s="21" t="s">
        <v>79</v>
      </c>
      <c r="AP24" s="21">
        <v>120.86931253000002</v>
      </c>
      <c r="AQ24" s="21" t="s">
        <v>79</v>
      </c>
      <c r="AR24" s="21">
        <v>129.37971891000001</v>
      </c>
      <c r="AS24" s="21" t="s">
        <v>79</v>
      </c>
      <c r="AT24" s="21">
        <v>116.18627963999998</v>
      </c>
      <c r="AU24" s="21" t="s">
        <v>79</v>
      </c>
      <c r="AV24" s="21">
        <v>92.653088770000039</v>
      </c>
      <c r="AW24" s="21" t="s">
        <v>79</v>
      </c>
      <c r="AX24" s="21">
        <v>154.19854523999996</v>
      </c>
      <c r="AY24" s="21" t="s">
        <v>79</v>
      </c>
      <c r="AZ24" s="21">
        <v>153.86506173000001</v>
      </c>
      <c r="BA24" s="21" t="s">
        <v>79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</row>
    <row r="25" spans="1:61" ht="54.75" customHeight="1">
      <c r="A25" s="68" t="s">
        <v>100</v>
      </c>
      <c r="B25" s="69">
        <v>3450404</v>
      </c>
      <c r="C25" s="90">
        <v>3.722</v>
      </c>
      <c r="D25" s="124" t="e">
        <f t="shared" si="11"/>
        <v>#REF!</v>
      </c>
      <c r="E25" s="74" t="e">
        <f>+D25-C25</f>
        <v>#REF!</v>
      </c>
      <c r="F25" s="140" t="e">
        <f>D25/C25</f>
        <v>#REF!</v>
      </c>
      <c r="G25" s="129">
        <f>+C25*AK25/100</f>
        <v>3.722</v>
      </c>
      <c r="H25" s="124" t="e">
        <f>+AG25+AO25+AQ25+AS25+AU25+AW25+AY25+BA25+BC25+BE25+BG25+BI25</f>
        <v>#REF!</v>
      </c>
      <c r="I25" s="124" t="e">
        <f>+H25-G25</f>
        <v>#REF!</v>
      </c>
      <c r="J25" s="140" t="e">
        <f>H25/G25</f>
        <v>#REF!</v>
      </c>
      <c r="K25" s="124"/>
      <c r="L25" s="124" t="e">
        <f t="shared" si="0"/>
        <v>#REF!</v>
      </c>
      <c r="M25" s="124" t="e">
        <f t="shared" si="1"/>
        <v>#REF!</v>
      </c>
      <c r="N25" s="140" t="e">
        <f t="shared" si="12"/>
        <v>#REF!</v>
      </c>
      <c r="O25" s="124">
        <v>7</v>
      </c>
      <c r="P25" s="124" t="e">
        <f t="shared" si="8"/>
        <v>#REF!</v>
      </c>
      <c r="Q25" s="124" t="e">
        <f>+P25-O25</f>
        <v>#REF!</v>
      </c>
      <c r="R25" s="140" t="e">
        <f>P25/O25</f>
        <v>#REF!</v>
      </c>
      <c r="S25" s="124"/>
      <c r="T25" s="124" t="e">
        <f t="shared" si="9"/>
        <v>#REF!</v>
      </c>
      <c r="U25" s="124" t="e">
        <f>+T25-S25</f>
        <v>#REF!</v>
      </c>
      <c r="V25" s="140" t="e">
        <f>T25/S25</f>
        <v>#REF!</v>
      </c>
      <c r="W25" s="124">
        <f t="shared" si="10"/>
        <v>0</v>
      </c>
      <c r="X25" s="124" t="e">
        <f>BA25+BC25+BE25+AG25</f>
        <v>#REF!</v>
      </c>
      <c r="Y25" s="124"/>
      <c r="Z25" s="124" t="e">
        <f>+X25-W25</f>
        <v>#REF!</v>
      </c>
      <c r="AA25" s="140" t="e">
        <f>X25/W25</f>
        <v>#REF!</v>
      </c>
      <c r="AB25" s="124"/>
      <c r="AC25" s="124" t="e">
        <f>+#REF!</f>
        <v>#REF!</v>
      </c>
      <c r="AD25" s="124" t="e">
        <f t="shared" si="3"/>
        <v>#REF!</v>
      </c>
      <c r="AE25" s="140" t="e">
        <f t="shared" si="14"/>
        <v>#REF!</v>
      </c>
      <c r="AF25" s="124">
        <f t="shared" si="4"/>
        <v>0</v>
      </c>
      <c r="AG25" s="124" t="e">
        <f>+AC25*AK25/100</f>
        <v>#REF!</v>
      </c>
      <c r="AH25" s="124" t="s">
        <v>79</v>
      </c>
      <c r="AI25" s="124" t="e">
        <f>+AG25-AF25</f>
        <v>#REF!</v>
      </c>
      <c r="AJ25" s="140" t="e">
        <f>AG25/AF25</f>
        <v>#REF!</v>
      </c>
      <c r="AK25" s="124">
        <v>100</v>
      </c>
      <c r="AL25" s="24"/>
      <c r="AM25" s="24">
        <f t="shared" si="16"/>
        <v>3.722</v>
      </c>
      <c r="AN25" s="21">
        <v>1.3459962299999999</v>
      </c>
      <c r="AO25" s="21">
        <v>1.3459962299999999</v>
      </c>
      <c r="AP25" s="21">
        <v>17.5620683</v>
      </c>
      <c r="AQ25" s="21">
        <v>17.5620683</v>
      </c>
      <c r="AR25" s="21">
        <v>0</v>
      </c>
      <c r="AS25" s="21">
        <v>0</v>
      </c>
      <c r="AT25" s="21">
        <v>0.34792514000000058</v>
      </c>
      <c r="AU25" s="21">
        <v>0.34792514000000063</v>
      </c>
      <c r="AV25" s="21">
        <v>0</v>
      </c>
      <c r="AW25" s="21">
        <v>0</v>
      </c>
      <c r="AX25" s="21">
        <v>6.0042566399999968</v>
      </c>
      <c r="AY25" s="21">
        <v>6.0042566399999968</v>
      </c>
      <c r="AZ25" s="21">
        <v>1.658248120000001</v>
      </c>
      <c r="BA25" s="21">
        <v>1.658248120000001</v>
      </c>
      <c r="BB25" s="21"/>
      <c r="BC25" s="21"/>
      <c r="BD25" s="21"/>
      <c r="BE25" s="21"/>
      <c r="BF25" s="21"/>
      <c r="BG25" s="21"/>
      <c r="BH25" s="21"/>
      <c r="BI25" s="21"/>
    </row>
    <row r="26" spans="1:61" ht="54.75" customHeight="1">
      <c r="A26" s="68" t="s">
        <v>101</v>
      </c>
      <c r="B26" s="69">
        <v>3412111</v>
      </c>
      <c r="C26" s="90">
        <v>67.775999999999996</v>
      </c>
      <c r="D26" s="124" t="e">
        <f t="shared" si="11"/>
        <v>#REF!</v>
      </c>
      <c r="E26" s="74" t="e">
        <f>+D26-C26</f>
        <v>#REF!</v>
      </c>
      <c r="F26" s="140" t="e">
        <f t="shared" si="6"/>
        <v>#REF!</v>
      </c>
      <c r="G26" s="129">
        <f>+C26*AK26/100</f>
        <v>0</v>
      </c>
      <c r="H26" s="124" t="e">
        <f>+AG26+AO26+AQ26+AS26+AU26+AW26+AY26+BA26+BC26+BE26+BG26+BI26</f>
        <v>#REF!</v>
      </c>
      <c r="I26" s="124" t="e">
        <f>+H26-G26</f>
        <v>#REF!</v>
      </c>
      <c r="J26" s="140"/>
      <c r="K26" s="124"/>
      <c r="L26" s="124" t="e">
        <f t="shared" si="0"/>
        <v>#REF!</v>
      </c>
      <c r="M26" s="124" t="e">
        <f t="shared" si="1"/>
        <v>#REF!</v>
      </c>
      <c r="N26" s="140" t="e">
        <f t="shared" si="12"/>
        <v>#REF!</v>
      </c>
      <c r="O26" s="124">
        <v>0</v>
      </c>
      <c r="P26" s="124" t="e">
        <f t="shared" si="8"/>
        <v>#REF!</v>
      </c>
      <c r="Q26" s="124" t="e">
        <f>+P26-O26</f>
        <v>#REF!</v>
      </c>
      <c r="R26" s="140"/>
      <c r="S26" s="124">
        <v>16</v>
      </c>
      <c r="T26" s="124" t="e">
        <f t="shared" si="9"/>
        <v>#REF!</v>
      </c>
      <c r="U26" s="124" t="e">
        <f>+T26-S26</f>
        <v>#REF!</v>
      </c>
      <c r="V26" s="140" t="e">
        <f>T26/S26</f>
        <v>#REF!</v>
      </c>
      <c r="W26" s="124">
        <f t="shared" si="10"/>
        <v>0</v>
      </c>
      <c r="X26" s="124" t="e">
        <f>BA26+BC26+BE26+AG26</f>
        <v>#REF!</v>
      </c>
      <c r="Y26" s="124">
        <v>12.011936639999986</v>
      </c>
      <c r="Z26" s="124" t="e">
        <f>+X26-W26</f>
        <v>#REF!</v>
      </c>
      <c r="AA26" s="140"/>
      <c r="AB26" s="124">
        <v>5.28</v>
      </c>
      <c r="AC26" s="124" t="e">
        <f>+#REF!</f>
        <v>#REF!</v>
      </c>
      <c r="AD26" s="124" t="e">
        <f t="shared" si="3"/>
        <v>#REF!</v>
      </c>
      <c r="AE26" s="140" t="s">
        <v>79</v>
      </c>
      <c r="AF26" s="124">
        <f t="shared" si="4"/>
        <v>0</v>
      </c>
      <c r="AG26" s="124" t="e">
        <f>+AC26</f>
        <v>#REF!</v>
      </c>
      <c r="AH26" s="124">
        <v>7.9853871999999884</v>
      </c>
      <c r="AI26" s="124" t="e">
        <f>+AG26-AF26</f>
        <v>#REF!</v>
      </c>
      <c r="AJ26" s="140"/>
      <c r="AK26" s="124">
        <v>0</v>
      </c>
      <c r="AL26" s="24"/>
      <c r="AM26" s="24">
        <f t="shared" si="16"/>
        <v>73.055999999999997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4.3896739800000004</v>
      </c>
      <c r="AY26" s="21">
        <v>4.3896739800000004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</row>
    <row r="27" spans="1:61" ht="54.75" customHeight="1">
      <c r="A27" s="68" t="s">
        <v>14</v>
      </c>
      <c r="B27" s="69">
        <v>3450960</v>
      </c>
      <c r="C27" s="128"/>
      <c r="D27" s="124" t="e">
        <f t="shared" si="11"/>
        <v>#REF!</v>
      </c>
      <c r="E27" s="71" t="s">
        <v>79</v>
      </c>
      <c r="F27" s="141"/>
      <c r="G27" s="129" t="s">
        <v>79</v>
      </c>
      <c r="H27" s="124" t="e">
        <f>+AG27+AO27+AQ27+AS27+AU27+AW27+AY27+BA27+BC27+BE27+BG27+BI27+21.1</f>
        <v>#REF!</v>
      </c>
      <c r="I27" s="124" t="s">
        <v>79</v>
      </c>
      <c r="J27" s="140" t="s">
        <v>79</v>
      </c>
      <c r="K27" s="124"/>
      <c r="L27" s="124" t="e">
        <f t="shared" si="0"/>
        <v>#REF!</v>
      </c>
      <c r="M27" s="124" t="s">
        <v>79</v>
      </c>
      <c r="N27" s="140"/>
      <c r="O27" s="124">
        <v>0</v>
      </c>
      <c r="P27" s="124" t="e">
        <f>+H27+8</f>
        <v>#REF!</v>
      </c>
      <c r="Q27" s="124" t="s">
        <v>79</v>
      </c>
      <c r="R27" s="140" t="s">
        <v>79</v>
      </c>
      <c r="S27" s="124"/>
      <c r="T27" s="124" t="e">
        <f t="shared" si="9"/>
        <v>#REF!</v>
      </c>
      <c r="U27" s="124" t="s">
        <v>79</v>
      </c>
      <c r="V27" s="140" t="s">
        <v>79</v>
      </c>
      <c r="W27" s="124">
        <f t="shared" si="10"/>
        <v>0</v>
      </c>
      <c r="X27" s="124" t="e">
        <f>BA27+BC27+BE27+AG27</f>
        <v>#REF!</v>
      </c>
      <c r="Y27" s="124">
        <v>7.2684275800000036</v>
      </c>
      <c r="Z27" s="124" t="s">
        <v>79</v>
      </c>
      <c r="AA27" s="140" t="s">
        <v>79</v>
      </c>
      <c r="AB27" s="124"/>
      <c r="AC27" s="124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AD27" s="124" t="e">
        <f t="shared" si="3"/>
        <v>#REF!</v>
      </c>
      <c r="AE27" s="140" t="s">
        <v>79</v>
      </c>
      <c r="AF27" s="124">
        <f t="shared" si="4"/>
        <v>0</v>
      </c>
      <c r="AG27" s="124" t="e">
        <f>+AC27*AK27/100</f>
        <v>#REF!</v>
      </c>
      <c r="AH27" s="124">
        <v>9.8383717199999996</v>
      </c>
      <c r="AI27" s="124" t="s">
        <v>79</v>
      </c>
      <c r="AJ27" s="140"/>
      <c r="AK27" s="124">
        <v>100</v>
      </c>
      <c r="AL27" s="24" t="e">
        <f>+AC27-AX27</f>
        <v>#REF!</v>
      </c>
      <c r="AM27" s="24">
        <f t="shared" si="16"/>
        <v>0</v>
      </c>
      <c r="AN27" s="21">
        <v>4.6283958600000004</v>
      </c>
      <c r="AO27" s="21">
        <v>203.28039586</v>
      </c>
      <c r="AP27" s="21">
        <v>17.196912740000002</v>
      </c>
      <c r="AQ27" s="21">
        <v>11.349962408400001</v>
      </c>
      <c r="AR27" s="21">
        <v>15.502665559999999</v>
      </c>
      <c r="AS27" s="21">
        <v>27.848559269599999</v>
      </c>
      <c r="AT27" s="21">
        <v>13.584814510000001</v>
      </c>
      <c r="AU27" s="21">
        <v>2.0377221765</v>
      </c>
      <c r="AV27" s="21">
        <v>6.2508671700000011</v>
      </c>
      <c r="AW27" s="21">
        <v>6.8508671700000008</v>
      </c>
      <c r="AX27" s="21">
        <v>3.5746005899999997</v>
      </c>
      <c r="AY27" s="21">
        <v>87.964600590000003</v>
      </c>
      <c r="AZ27" s="21">
        <v>2.7842025000000001</v>
      </c>
      <c r="BA27" s="21">
        <v>56.784202500000006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</row>
    <row r="28" spans="1:61" s="3" customFormat="1" ht="54.75" customHeight="1" thickBot="1">
      <c r="A28" s="80" t="s">
        <v>51</v>
      </c>
      <c r="B28" s="81" t="s">
        <v>42</v>
      </c>
      <c r="C28" s="88">
        <f>SUM(C9:C27)</f>
        <v>78532.881999999998</v>
      </c>
      <c r="D28" s="82" t="e">
        <f>SUM(D9:D27)</f>
        <v>#REF!</v>
      </c>
      <c r="E28" s="82" t="e">
        <f>+D28-C28</f>
        <v>#REF!</v>
      </c>
      <c r="F28" s="144" t="e">
        <f t="shared" si="6"/>
        <v>#REF!</v>
      </c>
      <c r="G28" s="81">
        <f>SUM(G9:G27)</f>
        <v>27833.488000000005</v>
      </c>
      <c r="H28" s="82" t="e">
        <f>SUM(H9:H27)</f>
        <v>#REF!</v>
      </c>
      <c r="I28" s="82" t="e">
        <f>+H28-G28</f>
        <v>#REF!</v>
      </c>
      <c r="J28" s="144" t="e">
        <f t="shared" si="7"/>
        <v>#REF!</v>
      </c>
      <c r="K28" s="82">
        <f>SUM(K9:K27)</f>
        <v>0</v>
      </c>
      <c r="L28" s="82" t="e">
        <f>SUM(L9:L27)</f>
        <v>#REF!</v>
      </c>
      <c r="M28" s="82" t="e">
        <f>+L28-K28</f>
        <v>#REF!</v>
      </c>
      <c r="N28" s="144" t="e">
        <f>L28/K28</f>
        <v>#REF!</v>
      </c>
      <c r="O28" s="82">
        <f>SUM(O9:O27)</f>
        <v>16591.274999999998</v>
      </c>
      <c r="P28" s="82" t="e">
        <f>SUM(P9:P27)</f>
        <v>#REF!</v>
      </c>
      <c r="Q28" s="82" t="e">
        <f>+P28-O28</f>
        <v>#REF!</v>
      </c>
      <c r="R28" s="144" t="e">
        <f>P28/O28</f>
        <v>#REF!</v>
      </c>
      <c r="S28" s="82">
        <f>SUM(S9:S27)</f>
        <v>19636</v>
      </c>
      <c r="T28" s="82" t="e">
        <f>SUM(T9:T27)</f>
        <v>#REF!</v>
      </c>
      <c r="U28" s="82" t="e">
        <f>+T28-S28</f>
        <v>#REF!</v>
      </c>
      <c r="V28" s="144" t="e">
        <f>T28/S28</f>
        <v>#REF!</v>
      </c>
      <c r="W28" s="82">
        <f>SUM(W9:W27)</f>
        <v>6963.5</v>
      </c>
      <c r="X28" s="82" t="e">
        <f>SUM(X9:X27)</f>
        <v>#REF!</v>
      </c>
      <c r="Y28" s="82">
        <f>SUM(Y9:Y27)</f>
        <v>3939.6539011460013</v>
      </c>
      <c r="Z28" s="82" t="e">
        <f>+X28-W28</f>
        <v>#REF!</v>
      </c>
      <c r="AA28" s="144" t="e">
        <f>X28/W28</f>
        <v>#REF!</v>
      </c>
      <c r="AB28" s="82">
        <f>SUM(AB9:AB27)</f>
        <v>6479.8799999999992</v>
      </c>
      <c r="AC28" s="82" t="e">
        <f>SUM(AC9:AC27)</f>
        <v>#REF!</v>
      </c>
      <c r="AD28" s="82" t="e">
        <f t="shared" si="3"/>
        <v>#REF!</v>
      </c>
      <c r="AE28" s="144" t="e">
        <f>AC28/AB28</f>
        <v>#REF!</v>
      </c>
      <c r="AF28" s="82">
        <f>SUM(AF9:AF27)</f>
        <v>2297.9549999999999</v>
      </c>
      <c r="AG28" s="82" t="e">
        <f>SUM(AG9:AG27)</f>
        <v>#REF!</v>
      </c>
      <c r="AH28" s="82">
        <f>SUM(AH9:AH27)</f>
        <v>2025.0249081980003</v>
      </c>
      <c r="AI28" s="82" t="e">
        <f>+AG28-AF28</f>
        <v>#REF!</v>
      </c>
      <c r="AJ28" s="144" t="e">
        <f>AG28/AF28</f>
        <v>#REF!</v>
      </c>
      <c r="AK28" s="20"/>
      <c r="AN28" s="22">
        <f t="shared" ref="AN28:BI28" si="17">SUM(AN9:AN27)</f>
        <v>4201.3627702199992</v>
      </c>
      <c r="AO28" s="22">
        <f t="shared" si="17"/>
        <v>2062.37266959</v>
      </c>
      <c r="AP28" s="22">
        <f t="shared" si="17"/>
        <v>4158.9212282499993</v>
      </c>
      <c r="AQ28" s="22">
        <f t="shared" si="17"/>
        <v>2280.1612724634006</v>
      </c>
      <c r="AR28" s="22">
        <f t="shared" si="17"/>
        <v>4676.6795350500006</v>
      </c>
      <c r="AS28" s="22">
        <f t="shared" si="17"/>
        <v>2150.1205896045999</v>
      </c>
      <c r="AT28" s="22">
        <f t="shared" si="17"/>
        <v>4732.8624071200002</v>
      </c>
      <c r="AU28" s="22">
        <f t="shared" si="17"/>
        <v>2572.5592377265007</v>
      </c>
      <c r="AV28" s="22">
        <v>4030.2431650000012</v>
      </c>
      <c r="AW28" s="22">
        <f t="shared" si="17"/>
        <v>2535.9487121800007</v>
      </c>
      <c r="AX28" s="22">
        <f t="shared" si="17"/>
        <v>4799.3434411999997</v>
      </c>
      <c r="AY28" s="22">
        <f t="shared" si="17"/>
        <v>3627.680602855</v>
      </c>
      <c r="AZ28" s="22">
        <f t="shared" si="17"/>
        <v>6084.0749052599995</v>
      </c>
      <c r="BA28" s="22">
        <f t="shared" si="17"/>
        <v>2022.0074839900008</v>
      </c>
      <c r="BB28" s="22">
        <f t="shared" si="17"/>
        <v>0</v>
      </c>
      <c r="BC28" s="22">
        <f t="shared" si="17"/>
        <v>0</v>
      </c>
      <c r="BD28" s="22">
        <f t="shared" si="17"/>
        <v>0</v>
      </c>
      <c r="BE28" s="22">
        <f t="shared" si="17"/>
        <v>0</v>
      </c>
      <c r="BF28" s="22">
        <f t="shared" si="17"/>
        <v>0</v>
      </c>
      <c r="BG28" s="22">
        <f t="shared" si="17"/>
        <v>0</v>
      </c>
      <c r="BH28" s="22">
        <f t="shared" si="17"/>
        <v>0</v>
      </c>
      <c r="BI28" s="22">
        <f t="shared" si="17"/>
        <v>0</v>
      </c>
    </row>
    <row r="29" spans="1:61" ht="37.5" customHeight="1" thickBot="1">
      <c r="D29" s="66"/>
      <c r="L29" s="66"/>
      <c r="O29" s="205" t="s">
        <v>120</v>
      </c>
      <c r="P29" s="205"/>
      <c r="Q29" s="205"/>
      <c r="R29" s="205"/>
      <c r="S29" s="66"/>
      <c r="T29" s="23"/>
      <c r="W29">
        <v>6963.5</v>
      </c>
      <c r="X29" s="205" t="e">
        <f>+Y28+X28</f>
        <v>#REF!</v>
      </c>
      <c r="Y29" s="205"/>
      <c r="Z29" t="e">
        <f>+X29-W29</f>
        <v>#REF!</v>
      </c>
      <c r="AA29" t="e">
        <f>+X29/W29</f>
        <v>#REF!</v>
      </c>
      <c r="AB29" s="4"/>
      <c r="AC29" s="4"/>
      <c r="AD29" s="82">
        <v>2298</v>
      </c>
      <c r="AE29" s="82"/>
      <c r="AF29" s="82">
        <v>2298</v>
      </c>
      <c r="AG29" s="205">
        <v>2498.1</v>
      </c>
      <c r="AH29" s="205"/>
      <c r="AI29">
        <f>+AG29-AD29</f>
        <v>200.09999999999991</v>
      </c>
      <c r="AJ29">
        <f>+AG29/AD29</f>
        <v>1.0870757180156658</v>
      </c>
      <c r="AK29" s="4"/>
    </row>
    <row r="30" spans="1:61" ht="37.5" customHeight="1">
      <c r="D30" s="66"/>
      <c r="L30" s="66"/>
      <c r="O30" s="66"/>
      <c r="S30" s="66"/>
      <c r="T30" s="23"/>
      <c r="W30" s="66"/>
      <c r="X30"/>
      <c r="Y30"/>
      <c r="AB30" s="4"/>
      <c r="AC30" s="231"/>
      <c r="AD30" s="231"/>
      <c r="AE30" s="231"/>
      <c r="AF30" s="145"/>
      <c r="AG30"/>
      <c r="AH30"/>
      <c r="AI30" s="4">
        <v>35.518000000000001</v>
      </c>
      <c r="AJ30" s="4"/>
      <c r="AK30" s="4"/>
    </row>
    <row r="31" spans="1:61" ht="30.75">
      <c r="D31" s="66"/>
      <c r="H31" s="66"/>
      <c r="L31" s="66"/>
      <c r="O31"/>
      <c r="P31"/>
      <c r="Q31"/>
      <c r="R31"/>
      <c r="S31"/>
      <c r="T31"/>
      <c r="U31"/>
      <c r="V31" s="26"/>
      <c r="W31" s="66"/>
      <c r="X31" s="142"/>
      <c r="Y31" s="142"/>
      <c r="Z31"/>
      <c r="AB31" s="4"/>
      <c r="AC31" s="4"/>
      <c r="AD31"/>
      <c r="AE31"/>
      <c r="AF31"/>
      <c r="AG31" s="139"/>
      <c r="AH31"/>
      <c r="AI31" s="4" t="e">
        <f>+AG28+AI30</f>
        <v>#REF!</v>
      </c>
      <c r="AJ31" s="4"/>
      <c r="AK31" s="4"/>
    </row>
    <row r="32" spans="1:61" ht="26.25" thickBot="1">
      <c r="T32" s="23"/>
      <c r="AA32" s="82"/>
      <c r="AB32" s="82"/>
      <c r="AC32" s="4"/>
      <c r="AD32" s="4"/>
      <c r="AE32" s="4"/>
      <c r="AF32"/>
      <c r="AG32" s="4"/>
      <c r="AH32" s="4"/>
      <c r="AI32" s="4"/>
      <c r="AJ32" s="4"/>
      <c r="AK32" s="4"/>
    </row>
    <row r="33" spans="1:37"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33">
      <c r="A34" s="201" t="s">
        <v>77</v>
      </c>
      <c r="B34" s="201"/>
      <c r="C34" s="201"/>
      <c r="D34" s="20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3"/>
      <c r="AC34" s="113"/>
      <c r="AD34" s="113" t="s">
        <v>78</v>
      </c>
      <c r="AE34" s="4"/>
      <c r="AF34" s="4"/>
      <c r="AG34" s="4"/>
      <c r="AH34" s="4"/>
      <c r="AI34" s="4"/>
      <c r="AJ34" s="4"/>
      <c r="AK34" s="4"/>
    </row>
    <row r="35" spans="1:37"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8:37"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8:37"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8:37"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8:37"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8:37"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8:37"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8:37"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8:37"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8:37"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28:37"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28:37"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8:37"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8:37"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8:37"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8:37"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8:37"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8:37"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28:37">
      <c r="AB66" s="4"/>
      <c r="AC66" s="4"/>
      <c r="AD66" s="4"/>
      <c r="AE66" s="4"/>
      <c r="AF66" s="4"/>
      <c r="AJ66" s="4"/>
      <c r="AK66" s="4"/>
    </row>
    <row r="67" spans="28:37">
      <c r="AB67" s="4"/>
      <c r="AC67" s="4"/>
      <c r="AD67" s="4"/>
      <c r="AE67" s="4"/>
      <c r="AF67" s="4"/>
      <c r="AJ67" s="4"/>
      <c r="AK67" s="4"/>
    </row>
    <row r="68" spans="28:37">
      <c r="AB68" s="4"/>
      <c r="AC68" s="4"/>
      <c r="AD68" s="4"/>
      <c r="AE68" s="4"/>
      <c r="AF68" s="4"/>
      <c r="AJ68" s="4"/>
      <c r="AK68" s="4"/>
    </row>
    <row r="69" spans="28:37">
      <c r="AB69" s="4"/>
      <c r="AC69" s="4"/>
      <c r="AD69" s="4"/>
      <c r="AE69" s="4"/>
      <c r="AF69" s="4"/>
      <c r="AJ69" s="4"/>
      <c r="AK69" s="4"/>
    </row>
    <row r="70" spans="28:37">
      <c r="AB70" s="4"/>
      <c r="AC70" s="4"/>
      <c r="AD70" s="4"/>
      <c r="AE70" s="4"/>
      <c r="AF70" s="4"/>
      <c r="AJ70" s="4"/>
      <c r="AK70" s="4"/>
    </row>
    <row r="71" spans="28:37">
      <c r="AB71" s="4"/>
      <c r="AC71" s="4"/>
      <c r="AD71" s="4"/>
      <c r="AE71" s="4"/>
      <c r="AF71" s="4"/>
      <c r="AJ71" s="4"/>
      <c r="AK71" s="4"/>
    </row>
    <row r="72" spans="28:37">
      <c r="AB72" s="4"/>
      <c r="AC72" s="4"/>
      <c r="AD72" s="4"/>
      <c r="AE72" s="4"/>
      <c r="AF72" s="4"/>
      <c r="AJ72" s="4"/>
      <c r="AK72" s="4"/>
    </row>
  </sheetData>
  <mergeCells count="72">
    <mergeCell ref="O29:R29"/>
    <mergeCell ref="X29:Y29"/>
    <mergeCell ref="AG29:AH29"/>
    <mergeCell ref="AC30:AE30"/>
    <mergeCell ref="A34:D34"/>
    <mergeCell ref="BH7:BI7"/>
    <mergeCell ref="C8:F8"/>
    <mergeCell ref="G8:J8"/>
    <mergeCell ref="K8:N8"/>
    <mergeCell ref="O8:R8"/>
    <mergeCell ref="S8:V8"/>
    <mergeCell ref="W8:AA8"/>
    <mergeCell ref="AB8:AE8"/>
    <mergeCell ref="AF8:AJ8"/>
    <mergeCell ref="AV7:AW7"/>
    <mergeCell ref="AX7:AY7"/>
    <mergeCell ref="AG5:AG7"/>
    <mergeCell ref="AH5:AH7"/>
    <mergeCell ref="AI5:AJ5"/>
    <mergeCell ref="AK5:AK8"/>
    <mergeCell ref="AZ7:BA7"/>
    <mergeCell ref="BB7:BC7"/>
    <mergeCell ref="BD7:BE7"/>
    <mergeCell ref="BF7:BG7"/>
    <mergeCell ref="AI6:AI7"/>
    <mergeCell ref="AJ6:AJ7"/>
    <mergeCell ref="AN7:AO7"/>
    <mergeCell ref="AP7:AQ7"/>
    <mergeCell ref="AR7:AS7"/>
    <mergeCell ref="AT7:AU7"/>
    <mergeCell ref="E6:E7"/>
    <mergeCell ref="F6:F7"/>
    <mergeCell ref="I6:I7"/>
    <mergeCell ref="J6:J7"/>
    <mergeCell ref="M6:M7"/>
    <mergeCell ref="N6:N7"/>
    <mergeCell ref="Y5:Y7"/>
    <mergeCell ref="Z5:AA5"/>
    <mergeCell ref="AB5:AB7"/>
    <mergeCell ref="AC5:AC7"/>
    <mergeCell ref="Q5:R5"/>
    <mergeCell ref="S5:S7"/>
    <mergeCell ref="T5:T7"/>
    <mergeCell ref="U5:V5"/>
    <mergeCell ref="W5:W7"/>
    <mergeCell ref="X5:X7"/>
    <mergeCell ref="Q6:Q7"/>
    <mergeCell ref="R6:R7"/>
    <mergeCell ref="U6:U7"/>
    <mergeCell ref="V6:V7"/>
    <mergeCell ref="P5:P7"/>
    <mergeCell ref="AF5:AF7"/>
    <mergeCell ref="Z6:Z7"/>
    <mergeCell ref="AA6:AA7"/>
    <mergeCell ref="AD6:AD7"/>
    <mergeCell ref="AE6:AE7"/>
    <mergeCell ref="A1:AJ1"/>
    <mergeCell ref="A2:AJ2"/>
    <mergeCell ref="A3:AJ3"/>
    <mergeCell ref="A5:A7"/>
    <mergeCell ref="B5:B7"/>
    <mergeCell ref="C5:C7"/>
    <mergeCell ref="D5:D7"/>
    <mergeCell ref="E5:F5"/>
    <mergeCell ref="G5:G7"/>
    <mergeCell ref="H5:H7"/>
    <mergeCell ref="I5:J5"/>
    <mergeCell ref="K5:K7"/>
    <mergeCell ref="L5:L7"/>
    <mergeCell ref="M5:N5"/>
    <mergeCell ref="O5:O7"/>
    <mergeCell ref="AD5:AE5"/>
  </mergeCells>
  <printOptions horizontalCentered="1"/>
  <pageMargins left="0.25" right="0.25" top="0.75" bottom="0.75" header="0.3" footer="0.3"/>
  <pageSetup paperSize="9" scale="33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U69"/>
  <sheetViews>
    <sheetView tabSelected="1" view="pageBreakPreview" zoomScale="40" zoomScaleNormal="85" zoomScaleSheetLayoutView="4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8" sqref="B8"/>
    </sheetView>
  </sheetViews>
  <sheetFormatPr defaultRowHeight="15.75"/>
  <cols>
    <col min="1" max="1" width="8" style="1" bestFit="1" customWidth="1"/>
    <col min="2" max="2" width="102.28515625" style="1" customWidth="1"/>
    <col min="3" max="3" width="25.7109375" style="1" customWidth="1"/>
    <col min="4" max="4" width="25" style="1" customWidth="1"/>
    <col min="5" max="6" width="23.5703125" style="1" customWidth="1"/>
    <col min="7" max="7" width="22.140625" style="1" hidden="1" customWidth="1"/>
    <col min="8" max="22" width="23.5703125" style="1" hidden="1" customWidth="1"/>
    <col min="23" max="23" width="17.85546875" style="1" hidden="1" customWidth="1"/>
    <col min="24" max="24" width="12.140625" style="1" hidden="1" customWidth="1"/>
    <col min="25" max="25" width="15" style="1" hidden="1" customWidth="1"/>
    <col min="26" max="27" width="13.42578125" style="1" hidden="1" customWidth="1"/>
    <col min="28" max="47" width="0" style="1" hidden="1" customWidth="1"/>
    <col min="48" max="16384" width="9.140625" style="1"/>
  </cols>
  <sheetData>
    <row r="1" spans="1:47" ht="102.75" customHeight="1">
      <c r="A1" s="247" t="s">
        <v>129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5"/>
    </row>
    <row r="2" spans="1:47" ht="36.75" customHeight="1">
      <c r="B2" s="248" t="s">
        <v>24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6"/>
    </row>
    <row r="3" spans="1:47" ht="44.25" customHeight="1" thickBot="1">
      <c r="A3" s="154"/>
      <c r="B3" s="153" t="s">
        <v>128</v>
      </c>
      <c r="C3" s="154"/>
      <c r="D3" s="154"/>
      <c r="E3" s="154"/>
      <c r="F3" s="154" t="s">
        <v>59</v>
      </c>
      <c r="G3" s="154"/>
      <c r="H3" s="154"/>
      <c r="I3" s="154"/>
      <c r="J3" s="154"/>
      <c r="K3" s="154"/>
      <c r="L3" s="148"/>
      <c r="M3" s="148"/>
      <c r="N3" s="154"/>
      <c r="O3" s="154"/>
      <c r="P3" s="153"/>
      <c r="Q3" s="148"/>
      <c r="R3" s="155"/>
      <c r="S3" s="153"/>
      <c r="T3" s="158"/>
      <c r="U3" s="155" t="s">
        <v>12</v>
      </c>
      <c r="V3" s="155"/>
      <c r="W3" s="163"/>
    </row>
    <row r="4" spans="1:47" s="3" customFormat="1" ht="37.5" customHeight="1">
      <c r="A4" s="237" t="s">
        <v>126</v>
      </c>
      <c r="B4" s="260" t="s">
        <v>9</v>
      </c>
      <c r="C4" s="237" t="s">
        <v>98</v>
      </c>
      <c r="D4" s="244" t="s">
        <v>22</v>
      </c>
      <c r="E4" s="240" t="s">
        <v>0</v>
      </c>
      <c r="F4" s="241"/>
      <c r="G4" s="237" t="s">
        <v>21</v>
      </c>
      <c r="H4" s="244" t="s">
        <v>22</v>
      </c>
      <c r="I4" s="240" t="s">
        <v>0</v>
      </c>
      <c r="J4" s="241"/>
      <c r="K4" s="237" t="s">
        <v>21</v>
      </c>
      <c r="L4" s="244" t="s">
        <v>22</v>
      </c>
      <c r="M4" s="240" t="s">
        <v>0</v>
      </c>
      <c r="N4" s="241"/>
      <c r="O4" s="237" t="s">
        <v>21</v>
      </c>
      <c r="P4" s="244" t="s">
        <v>22</v>
      </c>
      <c r="Q4" s="168" t="s">
        <v>0</v>
      </c>
      <c r="R4" s="170" t="s">
        <v>21</v>
      </c>
      <c r="S4" s="237" t="s">
        <v>21</v>
      </c>
      <c r="T4" s="244" t="s">
        <v>22</v>
      </c>
      <c r="U4" s="165" t="s">
        <v>0</v>
      </c>
      <c r="V4" s="169"/>
      <c r="W4" s="252" t="s">
        <v>23</v>
      </c>
    </row>
    <row r="5" spans="1:47" s="3" customFormat="1" ht="37.5">
      <c r="A5" s="238"/>
      <c r="B5" s="261"/>
      <c r="C5" s="238"/>
      <c r="D5" s="245"/>
      <c r="E5" s="242" t="s">
        <v>1</v>
      </c>
      <c r="F5" s="235" t="s">
        <v>2</v>
      </c>
      <c r="G5" s="238"/>
      <c r="H5" s="245"/>
      <c r="I5" s="242" t="s">
        <v>1</v>
      </c>
      <c r="J5" s="235" t="s">
        <v>2</v>
      </c>
      <c r="K5" s="238"/>
      <c r="L5" s="245"/>
      <c r="M5" s="242" t="s">
        <v>1</v>
      </c>
      <c r="N5" s="235" t="s">
        <v>2</v>
      </c>
      <c r="O5" s="238"/>
      <c r="P5" s="245"/>
      <c r="Q5" s="242" t="s">
        <v>1</v>
      </c>
      <c r="R5" s="235"/>
      <c r="S5" s="238"/>
      <c r="T5" s="245"/>
      <c r="U5" s="166" t="s">
        <v>1</v>
      </c>
      <c r="V5" s="235" t="s">
        <v>2</v>
      </c>
      <c r="W5" s="253"/>
    </row>
    <row r="6" spans="1:47" s="3" customFormat="1" ht="90" customHeight="1" thickBot="1">
      <c r="A6" s="239"/>
      <c r="B6" s="262"/>
      <c r="C6" s="239"/>
      <c r="D6" s="246"/>
      <c r="E6" s="243"/>
      <c r="F6" s="236"/>
      <c r="G6" s="239"/>
      <c r="H6" s="246"/>
      <c r="I6" s="243"/>
      <c r="J6" s="236"/>
      <c r="K6" s="239"/>
      <c r="L6" s="246"/>
      <c r="M6" s="243"/>
      <c r="N6" s="236"/>
      <c r="O6" s="239"/>
      <c r="P6" s="246"/>
      <c r="Q6" s="243"/>
      <c r="R6" s="236"/>
      <c r="S6" s="239"/>
      <c r="T6" s="246"/>
      <c r="U6" s="167"/>
      <c r="V6" s="236"/>
      <c r="W6" s="253"/>
      <c r="Z6" s="196" t="s">
        <v>43</v>
      </c>
      <c r="AA6" s="196"/>
      <c r="AB6" s="196" t="s">
        <v>46</v>
      </c>
      <c r="AC6" s="196"/>
      <c r="AD6" s="196" t="s">
        <v>47</v>
      </c>
      <c r="AE6" s="196"/>
      <c r="AF6" s="196" t="s">
        <v>50</v>
      </c>
      <c r="AG6" s="196"/>
      <c r="AH6" s="196" t="s">
        <v>52</v>
      </c>
      <c r="AI6" s="196"/>
      <c r="AJ6" s="196" t="s">
        <v>54</v>
      </c>
      <c r="AK6" s="196"/>
      <c r="AL6" s="196" t="s">
        <v>55</v>
      </c>
      <c r="AM6" s="196"/>
      <c r="AN6" s="196" t="s">
        <v>66</v>
      </c>
      <c r="AO6" s="196"/>
      <c r="AP6" s="196" t="s">
        <v>67</v>
      </c>
      <c r="AQ6" s="196"/>
      <c r="AR6" s="196" t="s">
        <v>68</v>
      </c>
      <c r="AS6" s="196"/>
      <c r="AT6" s="196" t="s">
        <v>69</v>
      </c>
      <c r="AU6" s="196"/>
    </row>
    <row r="7" spans="1:47" s="164" customFormat="1" ht="50.25" customHeight="1">
      <c r="A7" s="267"/>
      <c r="B7" s="263" t="s">
        <v>3</v>
      </c>
      <c r="C7" s="255" t="s">
        <v>127</v>
      </c>
      <c r="D7" s="256"/>
      <c r="E7" s="256"/>
      <c r="F7" s="241"/>
      <c r="G7" s="232" t="s">
        <v>123</v>
      </c>
      <c r="H7" s="233"/>
      <c r="I7" s="233"/>
      <c r="J7" s="234"/>
      <c r="K7" s="232" t="s">
        <v>122</v>
      </c>
      <c r="L7" s="233"/>
      <c r="M7" s="233"/>
      <c r="N7" s="234"/>
      <c r="O7" s="232" t="s">
        <v>125</v>
      </c>
      <c r="P7" s="233"/>
      <c r="Q7" s="233"/>
      <c r="R7" s="234"/>
      <c r="S7" s="249" t="s">
        <v>124</v>
      </c>
      <c r="T7" s="250"/>
      <c r="U7" s="250"/>
      <c r="V7" s="251"/>
      <c r="W7" s="254"/>
      <c r="Z7" s="163" t="s">
        <v>44</v>
      </c>
      <c r="AA7" s="163" t="s">
        <v>45</v>
      </c>
      <c r="AB7" s="163" t="s">
        <v>44</v>
      </c>
      <c r="AC7" s="163" t="s">
        <v>45</v>
      </c>
      <c r="AD7" s="163" t="s">
        <v>44</v>
      </c>
      <c r="AE7" s="163" t="s">
        <v>45</v>
      </c>
      <c r="AF7" s="163" t="s">
        <v>44</v>
      </c>
      <c r="AG7" s="163" t="s">
        <v>45</v>
      </c>
      <c r="AH7" s="163" t="s">
        <v>44</v>
      </c>
      <c r="AI7" s="163" t="s">
        <v>45</v>
      </c>
      <c r="AJ7" s="163" t="s">
        <v>44</v>
      </c>
      <c r="AK7" s="163" t="s">
        <v>45</v>
      </c>
      <c r="AL7" s="163" t="s">
        <v>44</v>
      </c>
      <c r="AM7" s="163" t="s">
        <v>45</v>
      </c>
      <c r="AN7" s="163" t="s">
        <v>44</v>
      </c>
      <c r="AO7" s="163" t="s">
        <v>45</v>
      </c>
      <c r="AP7" s="163" t="s">
        <v>44</v>
      </c>
      <c r="AQ7" s="163" t="s">
        <v>45</v>
      </c>
      <c r="AR7" s="163" t="s">
        <v>44</v>
      </c>
      <c r="AS7" s="163" t="s">
        <v>45</v>
      </c>
      <c r="AT7" s="163" t="s">
        <v>44</v>
      </c>
      <c r="AU7" s="163" t="s">
        <v>45</v>
      </c>
    </row>
    <row r="8" spans="1:47" ht="91.5" customHeight="1">
      <c r="A8" s="268">
        <v>1</v>
      </c>
      <c r="B8" s="264" t="s">
        <v>20</v>
      </c>
      <c r="C8" s="159">
        <v>8197.5</v>
      </c>
      <c r="D8" s="149">
        <v>8755.7236464550024</v>
      </c>
      <c r="E8" s="149">
        <v>558.22364645500238</v>
      </c>
      <c r="F8" s="150">
        <v>1.0680968156700217</v>
      </c>
      <c r="G8" s="156">
        <v>4231</v>
      </c>
      <c r="H8" s="149" t="e">
        <f>P8+AR8+AT8</f>
        <v>#REF!</v>
      </c>
      <c r="I8" s="149" t="e">
        <f t="shared" ref="I8:I20" si="0">+H8-G8</f>
        <v>#REF!</v>
      </c>
      <c r="J8" s="161" t="e">
        <f>H8/G8</f>
        <v>#REF!</v>
      </c>
      <c r="K8" s="159">
        <v>2224.5</v>
      </c>
      <c r="L8" s="149" t="e">
        <f>+T8+AS8+AU8</f>
        <v>#REF!</v>
      </c>
      <c r="M8" s="149" t="e">
        <f>+L8-K8</f>
        <v>#REF!</v>
      </c>
      <c r="N8" s="150" t="e">
        <f>L8/K8</f>
        <v>#REF!</v>
      </c>
      <c r="O8" s="156">
        <v>1522</v>
      </c>
      <c r="P8" s="149" t="e">
        <f>+#REF!+#REF!+#REF!+#REF!+#REF!+#REF!+#REF!+#REF!+#REF!+#REF!</f>
        <v>#REF!</v>
      </c>
      <c r="Q8" s="149" t="e">
        <f t="shared" ref="Q8:Q27" si="1">+P8-O8</f>
        <v>#REF!</v>
      </c>
      <c r="R8" s="161" t="e">
        <f>P8/O8</f>
        <v>#REF!</v>
      </c>
      <c r="S8" s="159">
        <f>+O8*W8/100</f>
        <v>761</v>
      </c>
      <c r="T8" s="149" t="e">
        <f>+P8*W8/100+5.2+7.7</f>
        <v>#REF!</v>
      </c>
      <c r="U8" s="149" t="e">
        <f>+T8-S8</f>
        <v>#REF!</v>
      </c>
      <c r="V8" s="150" t="e">
        <f>T8/S8</f>
        <v>#REF!</v>
      </c>
      <c r="W8" s="127">
        <v>50</v>
      </c>
      <c r="X8" s="24" t="e">
        <f>+P8-AJ8</f>
        <v>#REF!</v>
      </c>
      <c r="Y8" s="24" t="e">
        <f>+#REF!+O8</f>
        <v>#REF!</v>
      </c>
      <c r="Z8" s="21">
        <v>1148.3527827199998</v>
      </c>
      <c r="AA8" s="21">
        <v>575.02639135999993</v>
      </c>
      <c r="AB8" s="21">
        <v>1218.7530712500002</v>
      </c>
      <c r="AC8" s="21">
        <v>611.02653562500007</v>
      </c>
      <c r="AD8" s="21">
        <v>1269.8230932899999</v>
      </c>
      <c r="AE8" s="21">
        <v>638.49904664499991</v>
      </c>
      <c r="AF8" s="21">
        <v>1391.01984902</v>
      </c>
      <c r="AG8" s="21">
        <v>695.50992451000002</v>
      </c>
      <c r="AH8" s="21">
        <v>1380.7576491800007</v>
      </c>
      <c r="AI8" s="21">
        <v>740.37882459000025</v>
      </c>
      <c r="AJ8" s="21">
        <v>2115.1476326699994</v>
      </c>
      <c r="AK8" s="21">
        <v>1098.9738163349998</v>
      </c>
      <c r="AL8" s="21">
        <v>1347.2054072400006</v>
      </c>
      <c r="AM8" s="21">
        <v>694.60270362000028</v>
      </c>
      <c r="AN8" s="21">
        <v>1182.9008629099999</v>
      </c>
      <c r="AO8" s="21">
        <v>600.95043145499994</v>
      </c>
      <c r="AP8" s="21">
        <v>1372.6738688600003</v>
      </c>
      <c r="AQ8" s="21">
        <v>676.83693443000016</v>
      </c>
      <c r="AR8" s="21">
        <v>1447.5561908999998</v>
      </c>
      <c r="AS8" s="21">
        <v>725.13809544999992</v>
      </c>
      <c r="AT8" s="21">
        <v>1596.5204356000002</v>
      </c>
      <c r="AU8" s="21">
        <v>826.76021780000008</v>
      </c>
    </row>
    <row r="9" spans="1:47" ht="229.5">
      <c r="A9" s="268">
        <v>2</v>
      </c>
      <c r="B9" s="265" t="s">
        <v>19</v>
      </c>
      <c r="C9" s="159">
        <v>375</v>
      </c>
      <c r="D9" s="149">
        <v>326.74444015</v>
      </c>
      <c r="E9" s="149">
        <v>-48.255559849999997</v>
      </c>
      <c r="F9" s="150">
        <v>0.87131850706666669</v>
      </c>
      <c r="G9" s="156">
        <v>170.03800000000001</v>
      </c>
      <c r="H9" s="149" t="e">
        <f>P9+AR9+AT9</f>
        <v>#REF!</v>
      </c>
      <c r="I9" s="149" t="e">
        <f t="shared" si="0"/>
        <v>#REF!</v>
      </c>
      <c r="J9" s="161" t="e">
        <f t="shared" ref="J9:J25" si="2">H9/G9</f>
        <v>#REF!</v>
      </c>
      <c r="K9" s="159">
        <v>139</v>
      </c>
      <c r="L9" s="149" t="e">
        <f>+T9+AS9+AU9</f>
        <v>#REF!</v>
      </c>
      <c r="M9" s="149" t="e">
        <f>+L9-K9</f>
        <v>#REF!</v>
      </c>
      <c r="N9" s="150" t="e">
        <f>L9/K9</f>
        <v>#REF!</v>
      </c>
      <c r="O9" s="156">
        <v>49</v>
      </c>
      <c r="P9" s="149" t="e">
        <f>+#REF!+#REF!+#REF!+#REF!+#REF!+#REF!+#REF!+#REF!+#REF!+#REF!+#REF!</f>
        <v>#REF!</v>
      </c>
      <c r="Q9" s="149" t="e">
        <f t="shared" si="1"/>
        <v>#REF!</v>
      </c>
      <c r="R9" s="161" t="s">
        <v>79</v>
      </c>
      <c r="S9" s="159">
        <f>+O9*W9/100</f>
        <v>49</v>
      </c>
      <c r="T9" s="149" t="e">
        <f>+P9*W9/100</f>
        <v>#REF!</v>
      </c>
      <c r="U9" s="149" t="e">
        <f>+T9-S9</f>
        <v>#REF!</v>
      </c>
      <c r="V9" s="150" t="e">
        <f>T9/S9</f>
        <v>#REF!</v>
      </c>
      <c r="W9" s="127">
        <v>100</v>
      </c>
      <c r="X9" s="24" t="e">
        <f>+P9-AJ9</f>
        <v>#REF!</v>
      </c>
      <c r="Y9" s="24" t="e">
        <f>+#REF!+O9</f>
        <v>#REF!</v>
      </c>
      <c r="Z9" s="21">
        <v>26.143391650000002</v>
      </c>
      <c r="AA9" s="21">
        <v>26.143391650000002</v>
      </c>
      <c r="AB9" s="21">
        <v>26.082044360000005</v>
      </c>
      <c r="AC9" s="21">
        <v>26.082044360000005</v>
      </c>
      <c r="AD9" s="21">
        <v>30.050526619999996</v>
      </c>
      <c r="AE9" s="21">
        <v>30.050526619999996</v>
      </c>
      <c r="AF9" s="21">
        <v>28.129352400000005</v>
      </c>
      <c r="AG9" s="21">
        <v>28.129352400000005</v>
      </c>
      <c r="AH9" s="21">
        <v>23.280040469999999</v>
      </c>
      <c r="AI9" s="21">
        <v>23.280040469999999</v>
      </c>
      <c r="AJ9" s="21">
        <v>28.753581770000011</v>
      </c>
      <c r="AK9" s="21">
        <v>28.753581770000011</v>
      </c>
      <c r="AL9" s="21">
        <v>25.390562750000001</v>
      </c>
      <c r="AM9" s="21">
        <v>25.390562750000001</v>
      </c>
      <c r="AN9" s="21">
        <v>24.787762489999981</v>
      </c>
      <c r="AO9" s="21">
        <v>24.787762489999981</v>
      </c>
      <c r="AP9" s="21">
        <v>26.553262800000013</v>
      </c>
      <c r="AQ9" s="21">
        <v>26.553262800000013</v>
      </c>
      <c r="AR9" s="21">
        <v>25.762950069999992</v>
      </c>
      <c r="AS9" s="21">
        <v>25.762950069999992</v>
      </c>
      <c r="AT9" s="21">
        <v>36.393634870000007</v>
      </c>
      <c r="AU9" s="21">
        <v>36.393634870000007</v>
      </c>
    </row>
    <row r="10" spans="1:47" ht="76.5" hidden="1">
      <c r="A10" s="268">
        <v>0</v>
      </c>
      <c r="B10" s="265" t="s">
        <v>18</v>
      </c>
      <c r="C10" s="159">
        <v>0</v>
      </c>
      <c r="D10" s="149" t="s">
        <v>79</v>
      </c>
      <c r="E10" s="149" t="s">
        <v>79</v>
      </c>
      <c r="F10" s="150"/>
      <c r="G10" s="156">
        <v>1674.9580000000001</v>
      </c>
      <c r="H10" s="149" t="e">
        <f>P10+AR10+AT10</f>
        <v>#REF!</v>
      </c>
      <c r="I10" s="149" t="e">
        <f t="shared" si="0"/>
        <v>#REF!</v>
      </c>
      <c r="J10" s="161" t="e">
        <f t="shared" si="2"/>
        <v>#REF!</v>
      </c>
      <c r="K10" s="159">
        <f>+G10*W10/100</f>
        <v>0</v>
      </c>
      <c r="L10" s="149"/>
      <c r="M10" s="149" t="s">
        <v>79</v>
      </c>
      <c r="N10" s="150"/>
      <c r="O10" s="156">
        <v>552.73599999999999</v>
      </c>
      <c r="P10" s="149" t="e">
        <f>+#REF!+#REF!+#REF!+#REF!+#REF!+#REF!+#REF!+#REF!+#REF!+#REF!+#REF!+#REF!+#REF!+#REF!+#REF!+#REF!+#REF!+#REF!+#REF!</f>
        <v>#REF!</v>
      </c>
      <c r="Q10" s="149" t="e">
        <f t="shared" si="1"/>
        <v>#REF!</v>
      </c>
      <c r="R10" s="161" t="e">
        <f>P10/O10</f>
        <v>#REF!</v>
      </c>
      <c r="S10" s="159">
        <f>+O10*W10/100</f>
        <v>0</v>
      </c>
      <c r="T10" s="149" t="s">
        <v>79</v>
      </c>
      <c r="U10" s="149" t="s">
        <v>79</v>
      </c>
      <c r="V10" s="150"/>
      <c r="W10" s="127">
        <v>0</v>
      </c>
      <c r="X10" s="24" t="e">
        <f>+P10-AJ10</f>
        <v>#REF!</v>
      </c>
      <c r="Y10" s="24" t="e">
        <f>+#REF!+O10</f>
        <v>#REF!</v>
      </c>
      <c r="Z10" s="21">
        <v>315.40041702000002</v>
      </c>
      <c r="AA10" s="21" t="s">
        <v>79</v>
      </c>
      <c r="AB10" s="21">
        <v>383.06075174</v>
      </c>
      <c r="AC10" s="21" t="s">
        <v>79</v>
      </c>
      <c r="AD10" s="21">
        <v>1207.6248867899999</v>
      </c>
      <c r="AE10" s="21" t="s">
        <v>79</v>
      </c>
      <c r="AF10" s="21">
        <v>226.03716735999996</v>
      </c>
      <c r="AG10" s="21" t="s">
        <v>79</v>
      </c>
      <c r="AH10" s="21">
        <v>15.107760440000057</v>
      </c>
      <c r="AI10" s="21" t="s">
        <v>79</v>
      </c>
      <c r="AJ10" s="21">
        <v>37.248818570000054</v>
      </c>
      <c r="AK10" s="21" t="s">
        <v>79</v>
      </c>
      <c r="AL10" s="21">
        <v>2574.9929588999994</v>
      </c>
      <c r="AM10" s="21" t="s">
        <v>79</v>
      </c>
      <c r="AN10" s="21">
        <v>209.07070015000011</v>
      </c>
      <c r="AO10" s="21" t="s">
        <v>79</v>
      </c>
      <c r="AP10" s="21">
        <v>104.67805357000017</v>
      </c>
      <c r="AQ10" s="21" t="s">
        <v>79</v>
      </c>
      <c r="AR10" s="21">
        <v>12.943254400000095</v>
      </c>
      <c r="AS10" s="21" t="s">
        <v>79</v>
      </c>
      <c r="AT10" s="21">
        <v>72.173297460000043</v>
      </c>
      <c r="AU10" s="21" t="s">
        <v>79</v>
      </c>
    </row>
    <row r="11" spans="1:47" ht="76.5" hidden="1">
      <c r="A11" s="268">
        <v>0</v>
      </c>
      <c r="B11" s="265" t="s">
        <v>76</v>
      </c>
      <c r="C11" s="159">
        <v>0</v>
      </c>
      <c r="D11" s="149" t="s">
        <v>79</v>
      </c>
      <c r="E11" s="149" t="s">
        <v>79</v>
      </c>
      <c r="F11" s="150"/>
      <c r="G11" s="156"/>
      <c r="H11" s="149" t="e">
        <f>P11+AR11+AT11</f>
        <v>#REF!</v>
      </c>
      <c r="I11" s="149" t="e">
        <f t="shared" si="0"/>
        <v>#REF!</v>
      </c>
      <c r="J11" s="161"/>
      <c r="K11" s="159">
        <f>+G11*W11/100</f>
        <v>0</v>
      </c>
      <c r="L11" s="149"/>
      <c r="M11" s="149" t="s">
        <v>79</v>
      </c>
      <c r="N11" s="150"/>
      <c r="O11" s="156"/>
      <c r="P11" s="149" t="e">
        <f>+#REF!+#REF!+#REF!+#REF!+#REF!+#REF!+#REF!+#REF!+#REF!+#REF!+#REF!+#REF!+#REF!</f>
        <v>#REF!</v>
      </c>
      <c r="Q11" s="149" t="e">
        <f t="shared" si="1"/>
        <v>#REF!</v>
      </c>
      <c r="R11" s="161" t="s">
        <v>79</v>
      </c>
      <c r="S11" s="159">
        <f>+O11*W11/100</f>
        <v>0</v>
      </c>
      <c r="T11" s="149" t="s">
        <v>79</v>
      </c>
      <c r="U11" s="149" t="s">
        <v>79</v>
      </c>
      <c r="V11" s="150"/>
      <c r="W11" s="127">
        <v>0</v>
      </c>
      <c r="X11" s="24"/>
      <c r="Y11" s="24"/>
      <c r="Z11" s="21">
        <v>6.7237100000000008E-2</v>
      </c>
      <c r="AA11" s="21" t="s">
        <v>79</v>
      </c>
      <c r="AB11" s="21">
        <v>0</v>
      </c>
      <c r="AC11" s="21" t="s">
        <v>79</v>
      </c>
      <c r="AD11" s="21">
        <v>0</v>
      </c>
      <c r="AE11" s="21" t="s">
        <v>79</v>
      </c>
      <c r="AF11" s="21">
        <v>0</v>
      </c>
      <c r="AG11" s="21" t="s">
        <v>79</v>
      </c>
      <c r="AH11" s="21">
        <v>0</v>
      </c>
      <c r="AI11" s="21" t="s">
        <v>79</v>
      </c>
      <c r="AJ11" s="21">
        <v>0</v>
      </c>
      <c r="AK11" s="21" t="s">
        <v>79</v>
      </c>
      <c r="AL11" s="21">
        <v>0</v>
      </c>
      <c r="AM11" s="21" t="s">
        <v>79</v>
      </c>
      <c r="AN11" s="21">
        <v>0</v>
      </c>
      <c r="AO11" s="21" t="s">
        <v>79</v>
      </c>
      <c r="AP11" s="21">
        <v>0</v>
      </c>
      <c r="AQ11" s="21" t="s">
        <v>79</v>
      </c>
      <c r="AR11" s="21">
        <v>0</v>
      </c>
      <c r="AS11" s="21" t="s">
        <v>79</v>
      </c>
      <c r="AT11" s="21">
        <v>0</v>
      </c>
      <c r="AU11" s="21" t="s">
        <v>79</v>
      </c>
    </row>
    <row r="12" spans="1:47" ht="76.5">
      <c r="A12" s="268">
        <v>3</v>
      </c>
      <c r="B12" s="265" t="s">
        <v>57</v>
      </c>
      <c r="C12" s="159">
        <v>2775</v>
      </c>
      <c r="D12" s="149">
        <v>2958.0591669599999</v>
      </c>
      <c r="E12" s="149">
        <v>183.05916695999986</v>
      </c>
      <c r="F12" s="150">
        <v>1.065967267372973</v>
      </c>
      <c r="G12" s="156">
        <v>704.25800000000004</v>
      </c>
      <c r="H12" s="149" t="e">
        <f>P12+AR12+AT12</f>
        <v>#REF!</v>
      </c>
      <c r="I12" s="149" t="e">
        <f t="shared" si="0"/>
        <v>#REF!</v>
      </c>
      <c r="J12" s="161" t="e">
        <f t="shared" si="2"/>
        <v>#REF!</v>
      </c>
      <c r="K12" s="159">
        <v>687</v>
      </c>
      <c r="L12" s="149" t="e">
        <f>+T12+AS12+AU12</f>
        <v>#REF!</v>
      </c>
      <c r="M12" s="149" t="e">
        <f>+L12-K12</f>
        <v>#REF!</v>
      </c>
      <c r="N12" s="150" t="e">
        <f>L12/K12</f>
        <v>#REF!</v>
      </c>
      <c r="O12" s="156">
        <v>255</v>
      </c>
      <c r="P12" s="149" t="e">
        <f>+#REF!+#REF!+#REF!+#REF!+#REF!+#REF!+#REF!+#REF!+#REF!+#REF!+#REF!+#REF!+#REF!+#REF!+#REF!+#REF!+#REF!+#REF!+#REF!+#REF!+#REF!+#REF!+#REF!+#REF!+#REF!</f>
        <v>#REF!</v>
      </c>
      <c r="Q12" s="149" t="e">
        <f t="shared" si="1"/>
        <v>#REF!</v>
      </c>
      <c r="R12" s="161" t="e">
        <f t="shared" ref="R12:R24" si="3">P12/O12</f>
        <v>#REF!</v>
      </c>
      <c r="S12" s="159">
        <f>+O12*W12/100</f>
        <v>255</v>
      </c>
      <c r="T12" s="149" t="e">
        <f>+P12*W12/100</f>
        <v>#REF!</v>
      </c>
      <c r="U12" s="149" t="e">
        <f>+T12-S12</f>
        <v>#REF!</v>
      </c>
      <c r="V12" s="150" t="e">
        <f>T12/S12</f>
        <v>#REF!</v>
      </c>
      <c r="W12" s="127">
        <v>100</v>
      </c>
      <c r="X12" s="24" t="e">
        <f t="shared" ref="X12:X18" si="4">+P12-AJ12</f>
        <v>#REF!</v>
      </c>
      <c r="Y12" s="24" t="e">
        <f>+#REF!+O12</f>
        <v>#REF!</v>
      </c>
      <c r="Z12" s="21">
        <v>127.96494736</v>
      </c>
      <c r="AA12" s="21">
        <v>127.96494736000001</v>
      </c>
      <c r="AB12" s="21">
        <v>344.86707482999998</v>
      </c>
      <c r="AC12" s="21">
        <v>344.86707482999998</v>
      </c>
      <c r="AD12" s="21">
        <v>281.96344718</v>
      </c>
      <c r="AE12" s="21">
        <v>281.96344718</v>
      </c>
      <c r="AF12" s="21">
        <v>356.35185837000006</v>
      </c>
      <c r="AG12" s="21">
        <v>356.35185837000006</v>
      </c>
      <c r="AH12" s="21">
        <v>236.57617197000005</v>
      </c>
      <c r="AI12" s="21">
        <v>236.57617197000002</v>
      </c>
      <c r="AJ12" s="21">
        <v>166.7824212199998</v>
      </c>
      <c r="AK12" s="21">
        <v>166.7824212199998</v>
      </c>
      <c r="AL12" s="21">
        <v>245.54039245000007</v>
      </c>
      <c r="AM12" s="21">
        <v>245.54039245000007</v>
      </c>
      <c r="AN12" s="21">
        <v>199.37356265000008</v>
      </c>
      <c r="AO12" s="21">
        <v>199.37356265000008</v>
      </c>
      <c r="AP12" s="21">
        <v>419.69107776999977</v>
      </c>
      <c r="AQ12" s="21">
        <v>419.69107776999977</v>
      </c>
      <c r="AR12" s="21">
        <v>327.84373760000034</v>
      </c>
      <c r="AS12" s="21">
        <v>327.84373760000034</v>
      </c>
      <c r="AT12" s="21">
        <v>174.05076817999992</v>
      </c>
      <c r="AU12" s="21">
        <v>174.05076817999989</v>
      </c>
    </row>
    <row r="13" spans="1:47" ht="76.5">
      <c r="A13" s="268">
        <v>4</v>
      </c>
      <c r="B13" s="265" t="s">
        <v>6</v>
      </c>
      <c r="C13" s="159">
        <v>2266</v>
      </c>
      <c r="D13" s="149">
        <v>2055.1757015600001</v>
      </c>
      <c r="E13" s="149">
        <v>-210.82429843999989</v>
      </c>
      <c r="F13" s="150">
        <v>0.90696191595763465</v>
      </c>
      <c r="G13" s="156">
        <v>822.71699999999998</v>
      </c>
      <c r="H13" s="149" t="e">
        <f>P13+AR13+AT13</f>
        <v>#REF!</v>
      </c>
      <c r="I13" s="149" t="e">
        <f t="shared" si="0"/>
        <v>#REF!</v>
      </c>
      <c r="J13" s="161" t="e">
        <f t="shared" si="2"/>
        <v>#REF!</v>
      </c>
      <c r="K13" s="159">
        <v>572</v>
      </c>
      <c r="L13" s="149" t="e">
        <f>+T13+AS13+AU13</f>
        <v>#REF!</v>
      </c>
      <c r="M13" s="149" t="e">
        <f>+L13-K13</f>
        <v>#REF!</v>
      </c>
      <c r="N13" s="150" t="e">
        <f>L13/K13</f>
        <v>#REF!</v>
      </c>
      <c r="O13" s="156">
        <v>340</v>
      </c>
      <c r="P13" s="149" t="e">
        <f>+#REF!+#REF!+#REF!+#REF!+#REF!</f>
        <v>#REF!</v>
      </c>
      <c r="Q13" s="149" t="e">
        <f t="shared" si="1"/>
        <v>#REF!</v>
      </c>
      <c r="R13" s="161" t="e">
        <f t="shared" si="3"/>
        <v>#REF!</v>
      </c>
      <c r="S13" s="159">
        <f>+O13*W13/100</f>
        <v>340</v>
      </c>
      <c r="T13" s="149" t="e">
        <f>+P13*W13/100</f>
        <v>#REF!</v>
      </c>
      <c r="U13" s="149" t="e">
        <f>+T13-S13</f>
        <v>#REF!</v>
      </c>
      <c r="V13" s="150" t="e">
        <f>T13/S13</f>
        <v>#REF!</v>
      </c>
      <c r="W13" s="127">
        <v>100</v>
      </c>
      <c r="X13" s="24" t="e">
        <f t="shared" si="4"/>
        <v>#REF!</v>
      </c>
      <c r="Y13" s="24" t="e">
        <f>+#REF!+O13</f>
        <v>#REF!</v>
      </c>
      <c r="Z13" s="21">
        <v>71.088764619999992</v>
      </c>
      <c r="AA13" s="21">
        <v>71.088764619999992</v>
      </c>
      <c r="AB13" s="21">
        <v>170.25074267999997</v>
      </c>
      <c r="AC13" s="21">
        <v>170.25074267999997</v>
      </c>
      <c r="AD13" s="21">
        <v>211.48700502999998</v>
      </c>
      <c r="AE13" s="21">
        <v>211.48700502999998</v>
      </c>
      <c r="AF13" s="21">
        <v>307.86581450000006</v>
      </c>
      <c r="AG13" s="21">
        <v>307.86581450000006</v>
      </c>
      <c r="AH13" s="21">
        <v>213.97264576999999</v>
      </c>
      <c r="AI13" s="21">
        <v>213.97264576999999</v>
      </c>
      <c r="AJ13" s="21">
        <v>241.18952769000003</v>
      </c>
      <c r="AK13" s="21">
        <v>241.18952769000003</v>
      </c>
      <c r="AL13" s="21">
        <v>122.33636023000001</v>
      </c>
      <c r="AM13" s="21">
        <v>122.33636023000001</v>
      </c>
      <c r="AN13" s="21">
        <v>227.53518241999984</v>
      </c>
      <c r="AO13" s="21">
        <v>227.53518241999984</v>
      </c>
      <c r="AP13" s="21">
        <v>155.98866928000021</v>
      </c>
      <c r="AQ13" s="21">
        <v>155.98866928000021</v>
      </c>
      <c r="AR13" s="21">
        <v>179.58583199999998</v>
      </c>
      <c r="AS13" s="21">
        <v>179.58583199999998</v>
      </c>
      <c r="AT13" s="21">
        <v>71.325892979999779</v>
      </c>
      <c r="AU13" s="21">
        <v>71.325892979999779</v>
      </c>
    </row>
    <row r="14" spans="1:47" ht="76.5">
      <c r="A14" s="268">
        <v>5</v>
      </c>
      <c r="B14" s="265" t="s">
        <v>25</v>
      </c>
      <c r="C14" s="159">
        <v>3048</v>
      </c>
      <c r="D14" s="149">
        <v>4126.0755270600002</v>
      </c>
      <c r="E14" s="149">
        <v>1078.0755270600002</v>
      </c>
      <c r="F14" s="150">
        <v>1.3536993199015748</v>
      </c>
      <c r="G14" s="156">
        <v>1048.8510000000001</v>
      </c>
      <c r="H14" s="149" t="e">
        <f>P14+AR14+AT14</f>
        <v>#REF!</v>
      </c>
      <c r="I14" s="149" t="e">
        <f t="shared" si="0"/>
        <v>#REF!</v>
      </c>
      <c r="J14" s="161" t="e">
        <f t="shared" si="2"/>
        <v>#REF!</v>
      </c>
      <c r="K14" s="159">
        <v>858</v>
      </c>
      <c r="L14" s="149" t="e">
        <f>+T14+AS14+AU14</f>
        <v>#REF!</v>
      </c>
      <c r="M14" s="149" t="e">
        <f>+L14-K14</f>
        <v>#REF!</v>
      </c>
      <c r="N14" s="150" t="e">
        <f>L14/K14</f>
        <v>#REF!</v>
      </c>
      <c r="O14" s="156">
        <v>120</v>
      </c>
      <c r="P14" s="149" t="e">
        <f>+#REF!+#REF!</f>
        <v>#REF!</v>
      </c>
      <c r="Q14" s="149" t="e">
        <f t="shared" si="1"/>
        <v>#REF!</v>
      </c>
      <c r="R14" s="161" t="e">
        <f t="shared" si="3"/>
        <v>#REF!</v>
      </c>
      <c r="S14" s="159">
        <f>+O14*W14/100</f>
        <v>120</v>
      </c>
      <c r="T14" s="149" t="e">
        <f>+P14*W14/100</f>
        <v>#REF!</v>
      </c>
      <c r="U14" s="149" t="e">
        <f>+T14-S14</f>
        <v>#REF!</v>
      </c>
      <c r="V14" s="150" t="e">
        <f>T14/S14</f>
        <v>#REF!</v>
      </c>
      <c r="W14" s="127">
        <v>100</v>
      </c>
      <c r="X14" s="24" t="e">
        <f t="shared" si="4"/>
        <v>#REF!</v>
      </c>
      <c r="Y14" s="24" t="e">
        <f>+#REF!+O14</f>
        <v>#REF!</v>
      </c>
      <c r="Z14" s="21">
        <v>107.55342734</v>
      </c>
      <c r="AA14" s="21">
        <v>107.55342734</v>
      </c>
      <c r="AB14" s="21">
        <v>204.37716099999997</v>
      </c>
      <c r="AC14" s="21">
        <v>204.37716099999997</v>
      </c>
      <c r="AD14" s="21">
        <v>236.61112183999998</v>
      </c>
      <c r="AE14" s="21">
        <v>236.61112183999998</v>
      </c>
      <c r="AF14" s="21">
        <v>322.96485492000005</v>
      </c>
      <c r="AG14" s="21">
        <v>322.96485492000005</v>
      </c>
      <c r="AH14" s="21">
        <v>217.80669930000008</v>
      </c>
      <c r="AI14" s="21">
        <v>217.80669930000008</v>
      </c>
      <c r="AJ14" s="21">
        <v>208.4361766099999</v>
      </c>
      <c r="AK14" s="21">
        <v>348.14117660999989</v>
      </c>
      <c r="AL14" s="21">
        <v>299.226494</v>
      </c>
      <c r="AM14" s="21">
        <v>299.226494</v>
      </c>
      <c r="AN14" s="21">
        <v>553.88344639000013</v>
      </c>
      <c r="AO14" s="21">
        <v>553.88344639000013</v>
      </c>
      <c r="AP14" s="21">
        <v>431.15733742000009</v>
      </c>
      <c r="AQ14" s="21">
        <v>431.15733742000009</v>
      </c>
      <c r="AR14" s="21">
        <v>547.92920599999991</v>
      </c>
      <c r="AS14" s="21">
        <v>547.92920599999991</v>
      </c>
      <c r="AT14" s="21">
        <v>166.00963333999968</v>
      </c>
      <c r="AU14" s="21">
        <v>166.00963333999968</v>
      </c>
    </row>
    <row r="15" spans="1:47" ht="76.5">
      <c r="A15" s="268">
        <v>6</v>
      </c>
      <c r="B15" s="265" t="s">
        <v>26</v>
      </c>
      <c r="C15" s="159">
        <v>4128</v>
      </c>
      <c r="D15" s="149">
        <v>4128.6575178500007</v>
      </c>
      <c r="E15" s="149">
        <v>0.65751785000065865</v>
      </c>
      <c r="F15" s="150">
        <v>1.0001592824249033</v>
      </c>
      <c r="G15" s="156">
        <v>1564.886</v>
      </c>
      <c r="H15" s="149" t="e">
        <f>P15+AR15+AT15</f>
        <v>#REF!</v>
      </c>
      <c r="I15" s="149" t="e">
        <f t="shared" si="0"/>
        <v>#REF!</v>
      </c>
      <c r="J15" s="161" t="e">
        <f t="shared" si="2"/>
        <v>#REF!</v>
      </c>
      <c r="K15" s="159">
        <v>1763</v>
      </c>
      <c r="L15" s="149" t="e">
        <f>+T15+AS15+AU15</f>
        <v>#REF!</v>
      </c>
      <c r="M15" s="149" t="e">
        <f>+L15-K15</f>
        <v>#REF!</v>
      </c>
      <c r="N15" s="150" t="e">
        <f>L15/K15</f>
        <v>#REF!</v>
      </c>
      <c r="O15" s="156">
        <v>592.70000000000005</v>
      </c>
      <c r="P15" s="149" t="e">
        <f>+#REF!+#REF!+#REF!+#REF!+#REF!+#REF!+#REF!+#REF!+#REF!+#REF!+#REF!+#REF!+#REF!+#REF!</f>
        <v>#REF!</v>
      </c>
      <c r="Q15" s="149" t="e">
        <f t="shared" si="1"/>
        <v>#REF!</v>
      </c>
      <c r="R15" s="161" t="e">
        <f t="shared" si="3"/>
        <v>#REF!</v>
      </c>
      <c r="S15" s="159">
        <f>+O15*W15/100</f>
        <v>592.70000000000005</v>
      </c>
      <c r="T15" s="149" t="e">
        <f>+P15*W15/100</f>
        <v>#REF!</v>
      </c>
      <c r="U15" s="149" t="e">
        <f>+T15-S15</f>
        <v>#REF!</v>
      </c>
      <c r="V15" s="150" t="e">
        <f>T15/S15</f>
        <v>#REF!</v>
      </c>
      <c r="W15" s="127">
        <v>100</v>
      </c>
      <c r="X15" s="24" t="e">
        <f t="shared" si="4"/>
        <v>#REF!</v>
      </c>
      <c r="Y15" s="24" t="e">
        <f>+#REF!+O15</f>
        <v>#REF!</v>
      </c>
      <c r="Z15" s="21">
        <v>205.93958763999998</v>
      </c>
      <c r="AA15" s="21">
        <v>205.93958763999998</v>
      </c>
      <c r="AB15" s="21">
        <v>137.81387714999997</v>
      </c>
      <c r="AC15" s="21">
        <v>137.81387714999997</v>
      </c>
      <c r="AD15" s="21">
        <v>253.39241423999999</v>
      </c>
      <c r="AE15" s="21">
        <v>253.39241423999999</v>
      </c>
      <c r="AF15" s="21">
        <v>587.99597330000006</v>
      </c>
      <c r="AG15" s="21">
        <v>587.99597330000006</v>
      </c>
      <c r="AH15" s="21">
        <v>597.99370941000006</v>
      </c>
      <c r="AI15" s="21">
        <v>597.99370941000006</v>
      </c>
      <c r="AJ15" s="21">
        <v>577.36876696000002</v>
      </c>
      <c r="AK15" s="21">
        <v>437.66376695999998</v>
      </c>
      <c r="AL15" s="21">
        <v>221.16535453999992</v>
      </c>
      <c r="AM15" s="21">
        <v>221.16535453999992</v>
      </c>
      <c r="AN15" s="21">
        <v>288.97687931000002</v>
      </c>
      <c r="AO15" s="21">
        <v>288.97687931000002</v>
      </c>
      <c r="AP15" s="21">
        <v>-8.8497213500000669</v>
      </c>
      <c r="AQ15" s="21">
        <v>-8.8497213500000669</v>
      </c>
      <c r="AR15" s="21">
        <v>278.22455789000009</v>
      </c>
      <c r="AS15" s="21">
        <v>278.22455789000009</v>
      </c>
      <c r="AT15" s="21">
        <v>325.18473055000004</v>
      </c>
      <c r="AU15" s="21">
        <v>325.18473055000004</v>
      </c>
    </row>
    <row r="16" spans="1:47" ht="76.5">
      <c r="A16" s="268">
        <v>7</v>
      </c>
      <c r="B16" s="265" t="s">
        <v>5</v>
      </c>
      <c r="C16" s="159">
        <v>965.7</v>
      </c>
      <c r="D16" s="149">
        <v>948.22559941000009</v>
      </c>
      <c r="E16" s="149">
        <v>-17.474400589999959</v>
      </c>
      <c r="F16" s="150">
        <v>0.98190493881122509</v>
      </c>
      <c r="G16" s="156">
        <v>251.68600000000001</v>
      </c>
      <c r="H16" s="149" t="e">
        <f>P16+AR16+AT16</f>
        <v>#REF!</v>
      </c>
      <c r="I16" s="149" t="e">
        <f t="shared" si="0"/>
        <v>#REF!</v>
      </c>
      <c r="J16" s="161" t="e">
        <f t="shared" si="2"/>
        <v>#REF!</v>
      </c>
      <c r="K16" s="159">
        <v>280.7</v>
      </c>
      <c r="L16" s="149" t="e">
        <f>+T16+AS16+AU16</f>
        <v>#REF!</v>
      </c>
      <c r="M16" s="149" t="e">
        <f>+L16-K16</f>
        <v>#REF!</v>
      </c>
      <c r="N16" s="150" t="e">
        <f>L16/K16</f>
        <v>#REF!</v>
      </c>
      <c r="O16" s="156">
        <v>133.69999999999999</v>
      </c>
      <c r="P16" s="149" t="e">
        <f>+#REF!+#REF!+#REF!+#REF!+#REF!+#REF!+#REF!+#REF!</f>
        <v>#REF!</v>
      </c>
      <c r="Q16" s="149" t="e">
        <f t="shared" si="1"/>
        <v>#REF!</v>
      </c>
      <c r="R16" s="161" t="e">
        <f t="shared" si="3"/>
        <v>#REF!</v>
      </c>
      <c r="S16" s="159">
        <f>+O16*W16/100</f>
        <v>133.69999999999999</v>
      </c>
      <c r="T16" s="149" t="e">
        <f>+P16*W16/100</f>
        <v>#REF!</v>
      </c>
      <c r="U16" s="149" t="e">
        <f>+T16-S16</f>
        <v>#REF!</v>
      </c>
      <c r="V16" s="150" t="e">
        <f>T16/S16</f>
        <v>#REF!</v>
      </c>
      <c r="W16" s="127">
        <v>100</v>
      </c>
      <c r="X16" s="24" t="e">
        <f t="shared" si="4"/>
        <v>#REF!</v>
      </c>
      <c r="Y16" s="24" t="e">
        <f>+#REF!+O16</f>
        <v>#REF!</v>
      </c>
      <c r="Z16" s="21">
        <v>61.099758709999996</v>
      </c>
      <c r="AA16" s="21">
        <v>61.099758709999996</v>
      </c>
      <c r="AB16" s="21">
        <v>93.835110809999989</v>
      </c>
      <c r="AC16" s="21">
        <v>93.835110809999989</v>
      </c>
      <c r="AD16" s="21">
        <v>27.12255244000001</v>
      </c>
      <c r="AE16" s="21">
        <v>27.122552440000007</v>
      </c>
      <c r="AF16" s="21">
        <v>43.608778570000005</v>
      </c>
      <c r="AG16" s="21">
        <v>43.608778570000005</v>
      </c>
      <c r="AH16" s="21">
        <v>35.174594739999996</v>
      </c>
      <c r="AI16" s="21">
        <v>35.174594739999996</v>
      </c>
      <c r="AJ16" s="21">
        <v>75.243712200000004</v>
      </c>
      <c r="AK16" s="21">
        <v>75.243712200000004</v>
      </c>
      <c r="AL16" s="21">
        <v>79.356953570000002</v>
      </c>
      <c r="AM16" s="21">
        <v>79.356953570000002</v>
      </c>
      <c r="AN16" s="21">
        <v>234.1939284</v>
      </c>
      <c r="AO16" s="21">
        <v>234.1939284</v>
      </c>
      <c r="AP16" s="21">
        <v>-3.6646756999999717</v>
      </c>
      <c r="AQ16" s="21">
        <v>-3.6646756999999717</v>
      </c>
      <c r="AR16" s="21">
        <v>117.32193451999997</v>
      </c>
      <c r="AS16" s="21">
        <v>117.32193451999997</v>
      </c>
      <c r="AT16" s="21">
        <v>86.290560480000053</v>
      </c>
      <c r="AU16" s="21">
        <v>86.290560480000053</v>
      </c>
    </row>
    <row r="17" spans="1:47" ht="38.25" hidden="1">
      <c r="A17" s="268">
        <v>0</v>
      </c>
      <c r="B17" s="265" t="s">
        <v>4</v>
      </c>
      <c r="C17" s="159">
        <v>0</v>
      </c>
      <c r="D17" s="149" t="s">
        <v>79</v>
      </c>
      <c r="E17" s="149" t="s">
        <v>79</v>
      </c>
      <c r="F17" s="150"/>
      <c r="G17" s="156">
        <v>10208.959999999999</v>
      </c>
      <c r="H17" s="149" t="e">
        <f>P17+AR17+AT17</f>
        <v>#REF!</v>
      </c>
      <c r="I17" s="149" t="e">
        <f t="shared" si="0"/>
        <v>#REF!</v>
      </c>
      <c r="J17" s="161" t="e">
        <f t="shared" si="2"/>
        <v>#REF!</v>
      </c>
      <c r="K17" s="159">
        <f>+G17*W17/100</f>
        <v>0</v>
      </c>
      <c r="L17" s="149"/>
      <c r="M17" s="149" t="s">
        <v>79</v>
      </c>
      <c r="N17" s="150"/>
      <c r="O17" s="156">
        <v>3368.9569999999999</v>
      </c>
      <c r="P17" s="149" t="e">
        <f>+#REF!+#REF!+#REF!+#REF!+#REF!+#REF!+#REF!+#REF!+#REF!+#REF!+#REF!</f>
        <v>#REF!</v>
      </c>
      <c r="Q17" s="149" t="e">
        <f t="shared" si="1"/>
        <v>#REF!</v>
      </c>
      <c r="R17" s="161" t="e">
        <f t="shared" si="3"/>
        <v>#REF!</v>
      </c>
      <c r="S17" s="159">
        <f>+O17*W17/100</f>
        <v>0</v>
      </c>
      <c r="T17" s="149" t="s">
        <v>79</v>
      </c>
      <c r="U17" s="149" t="s">
        <v>79</v>
      </c>
      <c r="V17" s="150"/>
      <c r="W17" s="127">
        <v>0</v>
      </c>
      <c r="X17" s="24" t="e">
        <f t="shared" si="4"/>
        <v>#REF!</v>
      </c>
      <c r="Y17" s="24" t="e">
        <f>+#REF!+O17</f>
        <v>#REF!</v>
      </c>
      <c r="Z17" s="21">
        <v>1127.6663608399999</v>
      </c>
      <c r="AA17" s="21" t="s">
        <v>79</v>
      </c>
      <c r="AB17" s="21">
        <v>550.39851700000008</v>
      </c>
      <c r="AC17" s="21" t="s">
        <v>79</v>
      </c>
      <c r="AD17" s="21">
        <v>277.79631176999999</v>
      </c>
      <c r="AE17" s="21" t="s">
        <v>79</v>
      </c>
      <c r="AF17" s="21">
        <v>861.43468682999992</v>
      </c>
      <c r="AG17" s="21" t="s">
        <v>79</v>
      </c>
      <c r="AH17" s="21">
        <v>524.09872455000016</v>
      </c>
      <c r="AI17" s="21" t="s">
        <v>79</v>
      </c>
      <c r="AJ17" s="21">
        <v>-218.26180296000004</v>
      </c>
      <c r="AK17" s="21" t="s">
        <v>79</v>
      </c>
      <c r="AL17" s="21">
        <v>478.50888842000006</v>
      </c>
      <c r="AM17" s="21" t="s">
        <v>79</v>
      </c>
      <c r="AN17" s="21">
        <v>2053.3545829600002</v>
      </c>
      <c r="AO17" s="21" t="s">
        <v>79</v>
      </c>
      <c r="AP17" s="21">
        <v>1137.2903255900001</v>
      </c>
      <c r="AQ17" s="21" t="s">
        <v>79</v>
      </c>
      <c r="AR17" s="21">
        <v>889.38177823999979</v>
      </c>
      <c r="AS17" s="21" t="s">
        <v>79</v>
      </c>
      <c r="AT17" s="21">
        <v>10277.249620579998</v>
      </c>
      <c r="AU17" s="21" t="s">
        <v>79</v>
      </c>
    </row>
    <row r="18" spans="1:47" ht="191.25">
      <c r="A18" s="268">
        <v>8</v>
      </c>
      <c r="B18" s="265" t="s">
        <v>17</v>
      </c>
      <c r="C18" s="159">
        <v>1542</v>
      </c>
      <c r="D18" s="149">
        <v>2674.4543587199996</v>
      </c>
      <c r="E18" s="149">
        <v>1132.4543587199996</v>
      </c>
      <c r="F18" s="150">
        <v>1.7344061989105055</v>
      </c>
      <c r="G18" s="156">
        <v>517.92100000000005</v>
      </c>
      <c r="H18" s="149" t="e">
        <f>P18+AR18+AT18</f>
        <v>#REF!</v>
      </c>
      <c r="I18" s="149" t="e">
        <f t="shared" si="0"/>
        <v>#REF!</v>
      </c>
      <c r="J18" s="161" t="e">
        <f t="shared" si="2"/>
        <v>#REF!</v>
      </c>
      <c r="K18" s="159">
        <v>116</v>
      </c>
      <c r="L18" s="149" t="e">
        <f>+T18+AS18+AU18</f>
        <v>#REF!</v>
      </c>
      <c r="M18" s="149" t="e">
        <f>+L18-K18</f>
        <v>#REF!</v>
      </c>
      <c r="N18" s="150" t="e">
        <f>L18/K18</f>
        <v>#REF!</v>
      </c>
      <c r="O18" s="156">
        <v>40</v>
      </c>
      <c r="P18" s="149" t="e">
        <f>+#REF!+#REF!+#REF!+#REF!</f>
        <v>#REF!</v>
      </c>
      <c r="Q18" s="149" t="e">
        <f t="shared" si="1"/>
        <v>#REF!</v>
      </c>
      <c r="R18" s="161" t="e">
        <f t="shared" si="3"/>
        <v>#REF!</v>
      </c>
      <c r="S18" s="159">
        <f>+O18*W18/100</f>
        <v>40</v>
      </c>
      <c r="T18" s="149" t="e">
        <f>+P18*W18/100</f>
        <v>#REF!</v>
      </c>
      <c r="U18" s="149" t="e">
        <f>+T18-S18</f>
        <v>#REF!</v>
      </c>
      <c r="V18" s="150" t="e">
        <f>T18/S18</f>
        <v>#REF!</v>
      </c>
      <c r="W18" s="127">
        <v>100</v>
      </c>
      <c r="X18" s="24" t="e">
        <f t="shared" si="4"/>
        <v>#REF!</v>
      </c>
      <c r="Y18" s="24" t="e">
        <f>+#REF!+O18</f>
        <v>#REF!</v>
      </c>
      <c r="Z18" s="21">
        <v>190.59401</v>
      </c>
      <c r="AA18" s="21">
        <v>190.59400999999997</v>
      </c>
      <c r="AB18" s="21">
        <v>205.11658004000003</v>
      </c>
      <c r="AC18" s="21">
        <v>205.11658004000003</v>
      </c>
      <c r="AD18" s="21">
        <v>317.89061399999991</v>
      </c>
      <c r="AE18" s="21">
        <v>317.89061399999991</v>
      </c>
      <c r="AF18" s="21">
        <v>93.928294570000048</v>
      </c>
      <c r="AG18" s="21">
        <v>93.928294570000048</v>
      </c>
      <c r="AH18" s="21">
        <v>210.19634725999998</v>
      </c>
      <c r="AI18" s="21">
        <v>210.19634725999995</v>
      </c>
      <c r="AJ18" s="21">
        <v>245.46186357000005</v>
      </c>
      <c r="AK18" s="21">
        <v>245.46186357000005</v>
      </c>
      <c r="AL18" s="21">
        <v>210.25421119000006</v>
      </c>
      <c r="AM18" s="21">
        <v>210.25421119000006</v>
      </c>
      <c r="AN18" s="21">
        <v>235.66477633999992</v>
      </c>
      <c r="AO18" s="21">
        <v>235.66477633999992</v>
      </c>
      <c r="AP18" s="21">
        <v>223.21025243000005</v>
      </c>
      <c r="AQ18" s="21">
        <v>223.21025243000003</v>
      </c>
      <c r="AR18" s="21">
        <v>220.11638717000008</v>
      </c>
      <c r="AS18" s="21">
        <v>220.11638717000008</v>
      </c>
      <c r="AT18" s="21">
        <v>274.78702199999998</v>
      </c>
      <c r="AU18" s="21">
        <v>274.78702199999998</v>
      </c>
    </row>
    <row r="19" spans="1:47" ht="76.5">
      <c r="A19" s="268">
        <v>9</v>
      </c>
      <c r="B19" s="265" t="s">
        <v>58</v>
      </c>
      <c r="C19" s="159">
        <v>301</v>
      </c>
      <c r="D19" s="149">
        <v>212.30259557000005</v>
      </c>
      <c r="E19" s="149">
        <v>-88.697404429999949</v>
      </c>
      <c r="F19" s="150">
        <v>0.70532423777408659</v>
      </c>
      <c r="G19" s="156">
        <v>85.25</v>
      </c>
      <c r="H19" s="149" t="e">
        <f>P19+AR19+AT19</f>
        <v>#REF!</v>
      </c>
      <c r="I19" s="149" t="e">
        <f t="shared" si="0"/>
        <v>#REF!</v>
      </c>
      <c r="J19" s="161" t="e">
        <f t="shared" si="2"/>
        <v>#REF!</v>
      </c>
      <c r="K19" s="159">
        <v>66</v>
      </c>
      <c r="L19" s="149" t="e">
        <f>+T19+AS19+AU19</f>
        <v>#REF!</v>
      </c>
      <c r="M19" s="149" t="e">
        <f>+L19-K19</f>
        <v>#REF!</v>
      </c>
      <c r="N19" s="150" t="e">
        <f>L19/K19</f>
        <v>#REF!</v>
      </c>
      <c r="O19" s="156">
        <v>15</v>
      </c>
      <c r="P19" s="149" t="e">
        <f>+#REF!+#REF!+#REF!+#REF!+#REF!</f>
        <v>#REF!</v>
      </c>
      <c r="Q19" s="149" t="e">
        <f t="shared" si="1"/>
        <v>#REF!</v>
      </c>
      <c r="R19" s="161" t="e">
        <f t="shared" si="3"/>
        <v>#REF!</v>
      </c>
      <c r="S19" s="159">
        <f>+O19*W19/100</f>
        <v>15</v>
      </c>
      <c r="T19" s="149" t="e">
        <f>+P19*W19/100</f>
        <v>#REF!</v>
      </c>
      <c r="U19" s="149" t="e">
        <f>+T19-S19</f>
        <v>#REF!</v>
      </c>
      <c r="V19" s="150" t="e">
        <f>T19/S19</f>
        <v>#REF!</v>
      </c>
      <c r="W19" s="127">
        <v>100</v>
      </c>
      <c r="X19" s="24"/>
      <c r="Y19" s="24" t="e">
        <f>+#REF!+O19</f>
        <v>#REF!</v>
      </c>
      <c r="Z19" s="21">
        <v>1.838246</v>
      </c>
      <c r="AA19" s="21">
        <v>1.838246</v>
      </c>
      <c r="AB19" s="21">
        <v>2.67</v>
      </c>
      <c r="AC19" s="21">
        <v>2.67</v>
      </c>
      <c r="AD19" s="21">
        <v>3.4958107800000002</v>
      </c>
      <c r="AE19" s="21">
        <v>3.4958107800000007</v>
      </c>
      <c r="AF19" s="21">
        <v>0.62205513999999962</v>
      </c>
      <c r="AG19" s="21">
        <v>0.62205513999999962</v>
      </c>
      <c r="AH19" s="21">
        <v>29.9020695</v>
      </c>
      <c r="AI19" s="21">
        <v>29.902069499999996</v>
      </c>
      <c r="AJ19" s="21">
        <v>42.761295399999995</v>
      </c>
      <c r="AK19" s="21">
        <v>42.761295400000002</v>
      </c>
      <c r="AL19" s="21">
        <v>22.643599999999999</v>
      </c>
      <c r="AM19" s="21">
        <v>22.643600000000003</v>
      </c>
      <c r="AN19" s="21">
        <v>30.774631930000009</v>
      </c>
      <c r="AO19" s="21">
        <v>30.774631930000009</v>
      </c>
      <c r="AP19" s="21">
        <v>11.223000000000001</v>
      </c>
      <c r="AQ19" s="21">
        <v>11.223000000000003</v>
      </c>
      <c r="AR19" s="21">
        <v>18.710316939999998</v>
      </c>
      <c r="AS19" s="21">
        <v>18.710316939999998</v>
      </c>
      <c r="AT19" s="21">
        <v>42.956336420000014</v>
      </c>
      <c r="AU19" s="21">
        <v>42.956336420000014</v>
      </c>
    </row>
    <row r="20" spans="1:47" ht="76.5">
      <c r="A20" s="268">
        <v>10</v>
      </c>
      <c r="B20" s="265" t="s">
        <v>8</v>
      </c>
      <c r="C20" s="159">
        <v>174</v>
      </c>
      <c r="D20" s="149">
        <v>3676.6950010700002</v>
      </c>
      <c r="E20" s="149">
        <v>3502.6950010700002</v>
      </c>
      <c r="F20" s="150">
        <v>21.130431040632185</v>
      </c>
      <c r="G20" s="156">
        <v>38.658999999999999</v>
      </c>
      <c r="H20" s="149" t="e">
        <f>P20+AR20+AT20</f>
        <v>#REF!</v>
      </c>
      <c r="I20" s="149" t="e">
        <f t="shared" si="0"/>
        <v>#REF!</v>
      </c>
      <c r="J20" s="161" t="e">
        <f t="shared" si="2"/>
        <v>#REF!</v>
      </c>
      <c r="K20" s="159">
        <v>41</v>
      </c>
      <c r="L20" s="149" t="e">
        <f>+T20+AS20+AU20</f>
        <v>#REF!</v>
      </c>
      <c r="M20" s="149" t="e">
        <f>+L20-K20</f>
        <v>#REF!</v>
      </c>
      <c r="N20" s="150" t="e">
        <f>L20/K20</f>
        <v>#REF!</v>
      </c>
      <c r="O20" s="156">
        <v>13</v>
      </c>
      <c r="P20" s="149" t="e">
        <f>+#REF!+#REF!+#REF!+#REF!+#REF!+#REF!+#REF!+#REF!+#REF!</f>
        <v>#REF!</v>
      </c>
      <c r="Q20" s="149" t="e">
        <f t="shared" si="1"/>
        <v>#REF!</v>
      </c>
      <c r="R20" s="161" t="e">
        <f t="shared" si="3"/>
        <v>#REF!</v>
      </c>
      <c r="S20" s="159">
        <f>+O20*W20/100</f>
        <v>13</v>
      </c>
      <c r="T20" s="149" t="e">
        <f>+P20*W20/100</f>
        <v>#REF!</v>
      </c>
      <c r="U20" s="149" t="e">
        <f>+T20-S20</f>
        <v>#REF!</v>
      </c>
      <c r="V20" s="150" t="e">
        <f>T20/S20</f>
        <v>#REF!</v>
      </c>
      <c r="W20" s="127">
        <v>100</v>
      </c>
      <c r="X20" s="24" t="e">
        <f>+P20-AJ20</f>
        <v>#REF!</v>
      </c>
      <c r="Y20" s="24" t="e">
        <f>+#REF!+O20</f>
        <v>#REF!</v>
      </c>
      <c r="Z20" s="21">
        <v>490.49775282000002</v>
      </c>
      <c r="AA20" s="21">
        <v>490.49775282000002</v>
      </c>
      <c r="AB20" s="21">
        <v>455.21011525999995</v>
      </c>
      <c r="AC20" s="21">
        <v>455.21011525999995</v>
      </c>
      <c r="AD20" s="21">
        <v>121.75949156000001</v>
      </c>
      <c r="AE20" s="21">
        <v>121.75949156000003</v>
      </c>
      <c r="AF20" s="21">
        <v>133.19668413000005</v>
      </c>
      <c r="AG20" s="21">
        <v>133.19668413000005</v>
      </c>
      <c r="AH20" s="21">
        <v>219.2407419999999</v>
      </c>
      <c r="AI20" s="21">
        <v>219.24074199999987</v>
      </c>
      <c r="AJ20" s="21">
        <v>844.35090989000003</v>
      </c>
      <c r="AK20" s="21">
        <v>844.35090989000003</v>
      </c>
      <c r="AL20" s="21">
        <v>43.048401020000163</v>
      </c>
      <c r="AM20" s="21">
        <v>43.048401020000163</v>
      </c>
      <c r="AN20" s="21">
        <v>173.81632039999991</v>
      </c>
      <c r="AO20" s="21">
        <v>173.81632039999988</v>
      </c>
      <c r="AP20" s="21">
        <v>123.54197042999999</v>
      </c>
      <c r="AQ20" s="21">
        <v>123.54197043000001</v>
      </c>
      <c r="AR20" s="21">
        <v>10.513055520000005</v>
      </c>
      <c r="AS20" s="21">
        <v>10.513055520000005</v>
      </c>
      <c r="AT20" s="21">
        <v>152.26661915999995</v>
      </c>
      <c r="AU20" s="21">
        <v>152.26661915999995</v>
      </c>
    </row>
    <row r="21" spans="1:47" ht="38.25" hidden="1">
      <c r="A21" s="268">
        <v>0</v>
      </c>
      <c r="B21" s="265" t="s">
        <v>7</v>
      </c>
      <c r="C21" s="159">
        <v>0</v>
      </c>
      <c r="D21" s="149" t="s">
        <v>79</v>
      </c>
      <c r="E21" s="149" t="s">
        <v>79</v>
      </c>
      <c r="F21" s="150"/>
      <c r="G21" s="156">
        <v>243.17599999999999</v>
      </c>
      <c r="H21" s="149" t="e">
        <f>P21+AR21+AT21</f>
        <v>#REF!</v>
      </c>
      <c r="I21" s="149" t="e">
        <f>+H21-G21</f>
        <v>#REF!</v>
      </c>
      <c r="J21" s="161" t="e">
        <f t="shared" si="2"/>
        <v>#REF!</v>
      </c>
      <c r="K21" s="159">
        <f>+G21*W21/100</f>
        <v>0</v>
      </c>
      <c r="L21" s="149"/>
      <c r="M21" s="149" t="s">
        <v>79</v>
      </c>
      <c r="N21" s="150"/>
      <c r="O21" s="156">
        <v>80.248000000000005</v>
      </c>
      <c r="P21" s="149" t="e">
        <f>+#REF!+#REF!+#REF!+#REF!+#REF!+#REF!+#REF!+#REF!+#REF!+#REF!+#REF!+#REF!+#REF!+#REF!+#REF!+#REF!+#REF!+#REF!+#REF!+#REF!</f>
        <v>#REF!</v>
      </c>
      <c r="Q21" s="149" t="e">
        <f t="shared" si="1"/>
        <v>#REF!</v>
      </c>
      <c r="R21" s="161" t="e">
        <f t="shared" si="3"/>
        <v>#REF!</v>
      </c>
      <c r="S21" s="159">
        <f>+O21*W21/100</f>
        <v>0</v>
      </c>
      <c r="T21" s="149" t="s">
        <v>79</v>
      </c>
      <c r="U21" s="149" t="s">
        <v>79</v>
      </c>
      <c r="V21" s="150"/>
      <c r="W21" s="127">
        <v>0</v>
      </c>
      <c r="X21" s="24" t="e">
        <f>+P21-AJ21</f>
        <v>#REF!</v>
      </c>
      <c r="Y21" s="24" t="e">
        <f>+#REF!+O21</f>
        <v>#REF!</v>
      </c>
      <c r="Z21" s="21">
        <v>205.44847600999998</v>
      </c>
      <c r="AA21" s="21" t="s">
        <v>79</v>
      </c>
      <c r="AB21" s="21">
        <v>182.53962152999998</v>
      </c>
      <c r="AC21" s="21" t="s">
        <v>79</v>
      </c>
      <c r="AD21" s="21">
        <v>163.60244661999997</v>
      </c>
      <c r="AE21" s="21" t="s">
        <v>79</v>
      </c>
      <c r="AF21" s="21">
        <v>137.36761186000007</v>
      </c>
      <c r="AG21" s="21" t="s">
        <v>79</v>
      </c>
      <c r="AH21" s="21">
        <v>160.10614888000001</v>
      </c>
      <c r="AI21" s="21" t="s">
        <v>79</v>
      </c>
      <c r="AJ21" s="21">
        <v>175.55225079999997</v>
      </c>
      <c r="AK21" s="21" t="s">
        <v>79</v>
      </c>
      <c r="AL21" s="21">
        <v>163.97033256000006</v>
      </c>
      <c r="AM21" s="21" t="s">
        <v>79</v>
      </c>
      <c r="AN21" s="21">
        <v>167.43170421000002</v>
      </c>
      <c r="AO21" s="21" t="s">
        <v>79</v>
      </c>
      <c r="AP21" s="21">
        <v>158.8570738599999</v>
      </c>
      <c r="AQ21" s="21" t="s">
        <v>79</v>
      </c>
      <c r="AR21" s="21">
        <v>193.6337509</v>
      </c>
      <c r="AS21" s="21" t="s">
        <v>79</v>
      </c>
      <c r="AT21" s="21">
        <v>217.81321677</v>
      </c>
      <c r="AU21" s="21" t="s">
        <v>79</v>
      </c>
    </row>
    <row r="22" spans="1:47" ht="38.25" hidden="1">
      <c r="A22" s="268">
        <v>0</v>
      </c>
      <c r="B22" s="265" t="s">
        <v>15</v>
      </c>
      <c r="C22" s="159">
        <v>0</v>
      </c>
      <c r="D22" s="149" t="s">
        <v>79</v>
      </c>
      <c r="E22" s="149" t="s">
        <v>79</v>
      </c>
      <c r="F22" s="150"/>
      <c r="G22" s="156">
        <v>184.57599999999999</v>
      </c>
      <c r="H22" s="149" t="e">
        <f>P22+AR22+AT22</f>
        <v>#REF!</v>
      </c>
      <c r="I22" s="149" t="e">
        <f>+H22-G22</f>
        <v>#REF!</v>
      </c>
      <c r="J22" s="161" t="e">
        <f t="shared" si="2"/>
        <v>#REF!</v>
      </c>
      <c r="K22" s="159">
        <f>+G22*W22/100</f>
        <v>0</v>
      </c>
      <c r="L22" s="149">
        <f>+T22+AS22</f>
        <v>0</v>
      </c>
      <c r="M22" s="149" t="s">
        <v>79</v>
      </c>
      <c r="N22" s="150"/>
      <c r="O22" s="156">
        <v>60.91</v>
      </c>
      <c r="P22" s="149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Q22" s="149" t="e">
        <f t="shared" si="1"/>
        <v>#REF!</v>
      </c>
      <c r="R22" s="161" t="e">
        <f t="shared" si="3"/>
        <v>#REF!</v>
      </c>
      <c r="S22" s="159">
        <f>+O22*W22/100</f>
        <v>0</v>
      </c>
      <c r="T22" s="149"/>
      <c r="U22" s="149" t="s">
        <v>79</v>
      </c>
      <c r="V22" s="150"/>
      <c r="W22" s="127">
        <v>0</v>
      </c>
      <c r="X22" s="24" t="e">
        <f>+P22-AJ22</f>
        <v>#REF!</v>
      </c>
      <c r="Y22" s="24" t="e">
        <f>+#REF!+O22</f>
        <v>#REF!</v>
      </c>
      <c r="Z22" s="21">
        <v>26.742307500000006</v>
      </c>
      <c r="AA22" s="21" t="s">
        <v>79</v>
      </c>
      <c r="AB22" s="21">
        <v>28.318267029999994</v>
      </c>
      <c r="AC22" s="21" t="s">
        <v>79</v>
      </c>
      <c r="AD22" s="21">
        <v>129.17742842000001</v>
      </c>
      <c r="AE22" s="21" t="s">
        <v>79</v>
      </c>
      <c r="AF22" s="21">
        <v>112.22040686000003</v>
      </c>
      <c r="AG22" s="21" t="s">
        <v>79</v>
      </c>
      <c r="AH22" s="21">
        <v>67.125905590000002</v>
      </c>
      <c r="AI22" s="21">
        <v>4.5759999999999996</v>
      </c>
      <c r="AJ22" s="21">
        <v>91.141210360000002</v>
      </c>
      <c r="AK22" s="21"/>
      <c r="AL22" s="21">
        <v>92.127476040000005</v>
      </c>
      <c r="AM22" s="21"/>
      <c r="AN22" s="21">
        <v>141.35095458999999</v>
      </c>
      <c r="AO22" s="21"/>
      <c r="AP22" s="21">
        <v>96.406858189999966</v>
      </c>
      <c r="AQ22" s="21"/>
      <c r="AR22" s="21">
        <v>115.65937538</v>
      </c>
      <c r="AS22" s="21"/>
      <c r="AT22" s="21">
        <v>186.72744013999997</v>
      </c>
      <c r="AU22" s="21"/>
    </row>
    <row r="23" spans="1:47" ht="38.25" hidden="1">
      <c r="A23" s="268">
        <v>0</v>
      </c>
      <c r="B23" s="265" t="s">
        <v>11</v>
      </c>
      <c r="C23" s="159">
        <v>0</v>
      </c>
      <c r="D23" s="149" t="s">
        <v>79</v>
      </c>
      <c r="E23" s="149" t="s">
        <v>79</v>
      </c>
      <c r="F23" s="150"/>
      <c r="G23" s="156">
        <v>408.40800000000002</v>
      </c>
      <c r="H23" s="149" t="e">
        <f>P23+AR23+AT23</f>
        <v>#REF!</v>
      </c>
      <c r="I23" s="149" t="e">
        <f>+H23-G23</f>
        <v>#REF!</v>
      </c>
      <c r="J23" s="161" t="e">
        <f t="shared" si="2"/>
        <v>#REF!</v>
      </c>
      <c r="K23" s="159">
        <f>+G23*W23/100</f>
        <v>0</v>
      </c>
      <c r="L23" s="149"/>
      <c r="M23" s="149" t="s">
        <v>79</v>
      </c>
      <c r="N23" s="150"/>
      <c r="O23" s="156">
        <v>134.77500000000001</v>
      </c>
      <c r="P23" s="149" t="e">
        <f>+#REF!+#REF!+#REF!+#REF!+#REF!+#REF!+#REF!+#REF!+#REF!+#REF!+#REF!+#REF!+#REF!+#REF!+#REF!+#REF!+#REF!+#REF!+#REF!+#REF!+#REF!+#REF!</f>
        <v>#REF!</v>
      </c>
      <c r="Q23" s="149" t="e">
        <f t="shared" si="1"/>
        <v>#REF!</v>
      </c>
      <c r="R23" s="161" t="e">
        <f t="shared" si="3"/>
        <v>#REF!</v>
      </c>
      <c r="S23" s="159">
        <f>+O23*W23/100</f>
        <v>0</v>
      </c>
      <c r="T23" s="149" t="s">
        <v>79</v>
      </c>
      <c r="U23" s="149" t="s">
        <v>79</v>
      </c>
      <c r="V23" s="150"/>
      <c r="W23" s="127">
        <v>0</v>
      </c>
      <c r="X23" s="24" t="e">
        <f>+P23-AJ23</f>
        <v>#REF!</v>
      </c>
      <c r="Y23" s="24" t="e">
        <f>+#REF!+O23</f>
        <v>#REF!</v>
      </c>
      <c r="Z23" s="21">
        <v>88.990910799999995</v>
      </c>
      <c r="AA23" s="21" t="s">
        <v>79</v>
      </c>
      <c r="AB23" s="21">
        <v>120.86931253000002</v>
      </c>
      <c r="AC23" s="21" t="s">
        <v>79</v>
      </c>
      <c r="AD23" s="21">
        <v>129.37971891000001</v>
      </c>
      <c r="AE23" s="21" t="s">
        <v>79</v>
      </c>
      <c r="AF23" s="21">
        <v>116.18627963999998</v>
      </c>
      <c r="AG23" s="21" t="s">
        <v>79</v>
      </c>
      <c r="AH23" s="21">
        <v>92.653088770000039</v>
      </c>
      <c r="AI23" s="21" t="s">
        <v>79</v>
      </c>
      <c r="AJ23" s="21">
        <v>154.19854523999996</v>
      </c>
      <c r="AK23" s="21" t="s">
        <v>79</v>
      </c>
      <c r="AL23" s="21">
        <v>153.86506173000001</v>
      </c>
      <c r="AM23" s="21" t="s">
        <v>79</v>
      </c>
      <c r="AN23" s="21">
        <v>201.39142924999999</v>
      </c>
      <c r="AO23" s="21" t="s">
        <v>79</v>
      </c>
      <c r="AP23" s="21">
        <v>196.45697770000004</v>
      </c>
      <c r="AQ23" s="21" t="s">
        <v>79</v>
      </c>
      <c r="AR23" s="21">
        <v>257.52752930999992</v>
      </c>
      <c r="AS23" s="21" t="s">
        <v>79</v>
      </c>
      <c r="AT23" s="21">
        <v>1146.97504041</v>
      </c>
      <c r="AU23" s="21" t="s">
        <v>79</v>
      </c>
    </row>
    <row r="24" spans="1:47" ht="76.5">
      <c r="A24" s="268">
        <v>11</v>
      </c>
      <c r="B24" s="265" t="s">
        <v>100</v>
      </c>
      <c r="C24" s="159">
        <v>3</v>
      </c>
      <c r="D24" s="149">
        <v>67.387880290000012</v>
      </c>
      <c r="E24" s="149">
        <v>64.387880290000012</v>
      </c>
      <c r="F24" s="150">
        <v>22.462626763333336</v>
      </c>
      <c r="G24" s="156">
        <v>0.72199999999999998</v>
      </c>
      <c r="H24" s="149" t="e">
        <f>P24+AR24+AT24</f>
        <v>#REF!</v>
      </c>
      <c r="I24" s="149" t="e">
        <f>+H24-G24</f>
        <v>#REF!</v>
      </c>
      <c r="J24" s="161" t="e">
        <f t="shared" si="2"/>
        <v>#REF!</v>
      </c>
      <c r="K24" s="159">
        <v>0</v>
      </c>
      <c r="L24" s="149" t="e">
        <f>+T24+AS24+AU24</f>
        <v>#REF!</v>
      </c>
      <c r="M24" s="149" t="e">
        <f>+L24-K24</f>
        <v>#REF!</v>
      </c>
      <c r="N24" s="150"/>
      <c r="O24" s="156">
        <v>0</v>
      </c>
      <c r="P24" s="149" t="e">
        <f>+#REF!</f>
        <v>#REF!</v>
      </c>
      <c r="Q24" s="149" t="e">
        <f t="shared" si="1"/>
        <v>#REF!</v>
      </c>
      <c r="R24" s="161" t="e">
        <f t="shared" si="3"/>
        <v>#REF!</v>
      </c>
      <c r="S24" s="159">
        <f>+O24*W24/100</f>
        <v>0</v>
      </c>
      <c r="T24" s="149" t="e">
        <f>+P24*W24/100</f>
        <v>#REF!</v>
      </c>
      <c r="U24" s="149" t="e">
        <f>+T24-S24</f>
        <v>#REF!</v>
      </c>
      <c r="V24" s="150"/>
      <c r="W24" s="127">
        <v>100</v>
      </c>
      <c r="X24" s="24"/>
      <c r="Y24" s="24" t="e">
        <f>+#REF!+O24</f>
        <v>#REF!</v>
      </c>
      <c r="Z24" s="21">
        <v>1.3459962299999999</v>
      </c>
      <c r="AA24" s="21">
        <v>1.3459962299999999</v>
      </c>
      <c r="AB24" s="21">
        <v>17.5620683</v>
      </c>
      <c r="AC24" s="21">
        <v>17.5620683</v>
      </c>
      <c r="AD24" s="21">
        <v>0</v>
      </c>
      <c r="AE24" s="21">
        <v>0</v>
      </c>
      <c r="AF24" s="21">
        <v>0.34792514000000058</v>
      </c>
      <c r="AG24" s="21">
        <v>0.34792514000000063</v>
      </c>
      <c r="AH24" s="21">
        <v>0</v>
      </c>
      <c r="AI24" s="21">
        <v>0</v>
      </c>
      <c r="AJ24" s="21">
        <v>6.0042566399999968</v>
      </c>
      <c r="AK24" s="21">
        <v>6.0042566399999968</v>
      </c>
      <c r="AL24" s="21">
        <v>1.658248120000001</v>
      </c>
      <c r="AM24" s="21">
        <v>1.658248120000001</v>
      </c>
      <c r="AN24" s="21">
        <v>19.589318579999997</v>
      </c>
      <c r="AO24" s="21">
        <v>19.589318579999997</v>
      </c>
      <c r="AP24" s="21">
        <v>4.8055525200000035</v>
      </c>
      <c r="AQ24" s="21">
        <v>4.8055525200000035</v>
      </c>
      <c r="AR24" s="21">
        <v>7.1370009799999972</v>
      </c>
      <c r="AS24" s="21">
        <v>7.1370009799999972</v>
      </c>
      <c r="AT24" s="21">
        <v>4.750224890000001</v>
      </c>
      <c r="AU24" s="21">
        <v>4.750224890000001</v>
      </c>
    </row>
    <row r="25" spans="1:47" ht="76.5">
      <c r="A25" s="268">
        <v>12</v>
      </c>
      <c r="B25" s="265" t="s">
        <v>101</v>
      </c>
      <c r="C25" s="159">
        <v>0</v>
      </c>
      <c r="D25" s="149">
        <v>10.85048098</v>
      </c>
      <c r="E25" s="149">
        <v>10.85048098</v>
      </c>
      <c r="F25" s="150"/>
      <c r="G25" s="156">
        <v>26.776</v>
      </c>
      <c r="H25" s="149" t="e">
        <f>P25+AR25+AT25</f>
        <v>#REF!</v>
      </c>
      <c r="I25" s="149" t="e">
        <f>+H25-G25</f>
        <v>#REF!</v>
      </c>
      <c r="J25" s="161" t="e">
        <f t="shared" si="2"/>
        <v>#REF!</v>
      </c>
      <c r="K25" s="159">
        <f>+G25*W25/100</f>
        <v>0</v>
      </c>
      <c r="L25" s="149" t="e">
        <f>+T25+AS25+AU25</f>
        <v>#REF!</v>
      </c>
      <c r="M25" s="149" t="e">
        <f>+L25-K25</f>
        <v>#REF!</v>
      </c>
      <c r="N25" s="150"/>
      <c r="O25" s="156">
        <v>8.8360000000000003</v>
      </c>
      <c r="P25" s="149" t="e">
        <f>+#REF!</f>
        <v>#REF!</v>
      </c>
      <c r="Q25" s="149" t="e">
        <f t="shared" si="1"/>
        <v>#REF!</v>
      </c>
      <c r="R25" s="161" t="s">
        <v>79</v>
      </c>
      <c r="S25" s="159">
        <f>+O25*W25/100</f>
        <v>0</v>
      </c>
      <c r="T25" s="149" t="e">
        <f>+P25</f>
        <v>#REF!</v>
      </c>
      <c r="U25" s="149" t="e">
        <f>+T25-S25</f>
        <v>#REF!</v>
      </c>
      <c r="V25" s="150"/>
      <c r="W25" s="127">
        <v>0</v>
      </c>
      <c r="X25" s="24"/>
      <c r="Y25" s="24" t="e">
        <f>+#REF!+O25</f>
        <v>#REF!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4.3896739800000004</v>
      </c>
      <c r="AK25" s="21">
        <v>4.3896739800000004</v>
      </c>
      <c r="AL25" s="21">
        <v>0</v>
      </c>
      <c r="AM25" s="21">
        <v>0</v>
      </c>
      <c r="AN25" s="21">
        <v>6.460807</v>
      </c>
      <c r="AO25" s="21">
        <v>6.460807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</row>
    <row r="26" spans="1:47" ht="39" thickBot="1">
      <c r="A26" s="268">
        <v>13</v>
      </c>
      <c r="B26" s="266" t="s">
        <v>14</v>
      </c>
      <c r="C26" s="159">
        <v>0</v>
      </c>
      <c r="D26" s="151">
        <v>670.0114733516001</v>
      </c>
      <c r="E26" s="151" t="s">
        <v>79</v>
      </c>
      <c r="F26" s="152"/>
      <c r="G26" s="157"/>
      <c r="H26" s="149" t="e">
        <f>P26+AR26+AT26</f>
        <v>#REF!</v>
      </c>
      <c r="I26" s="151" t="s">
        <v>79</v>
      </c>
      <c r="J26" s="161"/>
      <c r="K26" s="160">
        <v>0</v>
      </c>
      <c r="L26" s="149" t="e">
        <f>+T26+AS26+AU26</f>
        <v>#REF!</v>
      </c>
      <c r="M26" s="151" t="e">
        <f>+L26-K26</f>
        <v>#REF!</v>
      </c>
      <c r="N26" s="152"/>
      <c r="O26" s="157"/>
      <c r="P26" s="15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Q26" s="151" t="e">
        <f t="shared" si="1"/>
        <v>#REF!</v>
      </c>
      <c r="R26" s="162" t="s">
        <v>79</v>
      </c>
      <c r="S26" s="160">
        <f>+O26*W26/100</f>
        <v>0</v>
      </c>
      <c r="T26" s="151" t="e">
        <f>+P26*W26/100+10+3.4+19.977</f>
        <v>#REF!</v>
      </c>
      <c r="U26" s="151" t="s">
        <v>79</v>
      </c>
      <c r="V26" s="152"/>
      <c r="W26" s="127">
        <v>0</v>
      </c>
      <c r="X26" s="24" t="e">
        <f>+P26-AJ26</f>
        <v>#REF!</v>
      </c>
      <c r="Y26" s="24" t="e">
        <f>+#REF!+O26</f>
        <v>#REF!</v>
      </c>
      <c r="Z26" s="21">
        <v>4.6283958600000004</v>
      </c>
      <c r="AA26" s="21">
        <v>203.28039586</v>
      </c>
      <c r="AB26" s="21">
        <v>17.196912740000002</v>
      </c>
      <c r="AC26" s="21">
        <v>11.349962408400001</v>
      </c>
      <c r="AD26" s="21">
        <v>15.502665559999999</v>
      </c>
      <c r="AE26" s="21">
        <v>27.848559269599999</v>
      </c>
      <c r="AF26" s="21">
        <v>13.584814510000001</v>
      </c>
      <c r="AG26" s="21">
        <v>2.0377221765</v>
      </c>
      <c r="AH26" s="21">
        <v>6.2508671700000011</v>
      </c>
      <c r="AI26" s="21">
        <v>6.8508671700000008</v>
      </c>
      <c r="AJ26" s="21">
        <v>3.5746005899999997</v>
      </c>
      <c r="AK26" s="21">
        <v>87.964600590000003</v>
      </c>
      <c r="AL26" s="21">
        <v>2.7842025000000001</v>
      </c>
      <c r="AM26" s="21">
        <v>56.784202500000006</v>
      </c>
      <c r="AN26" s="21">
        <v>23.760573909999998</v>
      </c>
      <c r="AO26" s="21">
        <v>20.560573909999999</v>
      </c>
      <c r="AP26" s="21">
        <v>9.8364253400000017</v>
      </c>
      <c r="AQ26" s="21">
        <v>209.56914027200003</v>
      </c>
      <c r="AR26" s="21">
        <v>8.6965988699999972</v>
      </c>
      <c r="AS26" s="21">
        <v>5.4788572880999986</v>
      </c>
      <c r="AT26" s="21">
        <v>8.0959190700000008</v>
      </c>
      <c r="AU26" s="21">
        <v>0.80959190700000006</v>
      </c>
    </row>
    <row r="27" spans="1:47" s="3" customFormat="1" ht="38.25" thickBot="1">
      <c r="A27" s="269">
        <f>+A26</f>
        <v>13</v>
      </c>
      <c r="B27" s="270" t="s">
        <v>51</v>
      </c>
      <c r="C27" s="257">
        <v>23775.200000000001</v>
      </c>
      <c r="D27" s="258">
        <v>30610.363389426599</v>
      </c>
      <c r="E27" s="258">
        <v>6835.1633894265979</v>
      </c>
      <c r="F27" s="259">
        <v>1.2874913098281653</v>
      </c>
      <c r="G27" s="271">
        <f>SUM(G8:G26)</f>
        <v>22182.842000000001</v>
      </c>
      <c r="H27" s="258" t="e">
        <f>SUM(H8:H26)</f>
        <v>#REF!</v>
      </c>
      <c r="I27" s="258" t="e">
        <f>+H27-G27</f>
        <v>#REF!</v>
      </c>
      <c r="J27" s="272" t="e">
        <f>H27/G27</f>
        <v>#REF!</v>
      </c>
      <c r="K27" s="257">
        <f>SUM(K8:K26)</f>
        <v>6747.2</v>
      </c>
      <c r="L27" s="258" t="e">
        <f>SUM(L8:L26)</f>
        <v>#REF!</v>
      </c>
      <c r="M27" s="258" t="e">
        <f>+L27-K27</f>
        <v>#REF!</v>
      </c>
      <c r="N27" s="259" t="e">
        <f>L27/K27</f>
        <v>#REF!</v>
      </c>
      <c r="O27" s="271">
        <f>SUM(O8:O26)</f>
        <v>7286.8619999999983</v>
      </c>
      <c r="P27" s="258" t="e">
        <f>SUM(P8:P26)</f>
        <v>#REF!</v>
      </c>
      <c r="Q27" s="258" t="e">
        <f t="shared" si="1"/>
        <v>#REF!</v>
      </c>
      <c r="R27" s="272" t="e">
        <f>P27/O27</f>
        <v>#REF!</v>
      </c>
      <c r="S27" s="257">
        <f>SUM(S8:S26)</f>
        <v>2319.3999999999996</v>
      </c>
      <c r="T27" s="258" t="e">
        <f>SUM(T8:T26)</f>
        <v>#REF!</v>
      </c>
      <c r="U27" s="258" t="e">
        <f>+T27-S27</f>
        <v>#REF!</v>
      </c>
      <c r="V27" s="259" t="e">
        <f>T27/S27</f>
        <v>#REF!</v>
      </c>
      <c r="W27" s="20"/>
      <c r="Z27" s="22">
        <f t="shared" ref="Z27:AU27" si="5">SUM(Z8:Z26)</f>
        <v>4201.3627702199992</v>
      </c>
      <c r="AA27" s="22">
        <f t="shared" si="5"/>
        <v>2062.37266959</v>
      </c>
      <c r="AB27" s="22">
        <f t="shared" si="5"/>
        <v>4158.9212282499993</v>
      </c>
      <c r="AC27" s="22">
        <f t="shared" si="5"/>
        <v>2280.1612724634006</v>
      </c>
      <c r="AD27" s="22">
        <f t="shared" si="5"/>
        <v>4676.6795350500006</v>
      </c>
      <c r="AE27" s="22">
        <f t="shared" si="5"/>
        <v>2150.1205896045999</v>
      </c>
      <c r="AF27" s="22">
        <f t="shared" si="5"/>
        <v>4732.8624071200002</v>
      </c>
      <c r="AG27" s="22">
        <f t="shared" si="5"/>
        <v>2572.5592377265007</v>
      </c>
      <c r="AH27" s="22">
        <v>4030.2431650000012</v>
      </c>
      <c r="AI27" s="22">
        <f t="shared" si="5"/>
        <v>2535.9487121800007</v>
      </c>
      <c r="AJ27" s="22">
        <f t="shared" si="5"/>
        <v>4799.3434411999997</v>
      </c>
      <c r="AK27" s="22">
        <f t="shared" si="5"/>
        <v>3627.680602855</v>
      </c>
      <c r="AL27" s="22">
        <f t="shared" si="5"/>
        <v>6084.0749052599995</v>
      </c>
      <c r="AM27" s="22">
        <f t="shared" si="5"/>
        <v>2022.0074839900008</v>
      </c>
      <c r="AN27" s="22">
        <f t="shared" si="5"/>
        <v>5974.317423890001</v>
      </c>
      <c r="AO27" s="22">
        <f t="shared" si="5"/>
        <v>2616.567621275</v>
      </c>
      <c r="AP27" s="22">
        <f t="shared" si="5"/>
        <v>4459.8563087100001</v>
      </c>
      <c r="AQ27" s="22">
        <f t="shared" si="5"/>
        <v>2270.0628003020006</v>
      </c>
      <c r="AR27" s="22">
        <f t="shared" si="5"/>
        <v>4658.5434566900012</v>
      </c>
      <c r="AS27" s="22">
        <f t="shared" si="5"/>
        <v>2463.7619314281001</v>
      </c>
      <c r="AT27" s="22">
        <f t="shared" si="5"/>
        <v>14839.570392899997</v>
      </c>
      <c r="AU27" s="22">
        <f t="shared" si="5"/>
        <v>2161.5852325769997</v>
      </c>
    </row>
    <row r="28" spans="1:47" ht="25.5">
      <c r="H28" s="23"/>
      <c r="N28" s="147"/>
      <c r="O28" s="147"/>
      <c r="P28" s="4"/>
      <c r="Q28" s="4"/>
      <c r="R28" s="4"/>
      <c r="S28" s="164"/>
      <c r="T28" s="4"/>
      <c r="U28" s="4"/>
      <c r="V28" s="4"/>
      <c r="W28" s="4"/>
    </row>
    <row r="29" spans="1:47" ht="25.5">
      <c r="H29" s="23"/>
      <c r="N29" s="147"/>
      <c r="O29" s="147"/>
      <c r="P29" s="4"/>
      <c r="Q29" s="4"/>
      <c r="R29" s="4"/>
      <c r="S29" s="164"/>
      <c r="T29" s="4"/>
      <c r="U29" s="4"/>
      <c r="V29" s="4"/>
      <c r="W29" s="4"/>
    </row>
    <row r="30" spans="1:47">
      <c r="O30" s="4"/>
      <c r="P30" s="4"/>
      <c r="Q30" s="4"/>
      <c r="R30" s="4"/>
      <c r="S30" s="4"/>
      <c r="T30" s="4"/>
      <c r="U30" s="4"/>
      <c r="V30" s="4"/>
      <c r="W30" s="4"/>
    </row>
    <row r="31" spans="1:47" ht="33">
      <c r="A31" s="112"/>
      <c r="B31" s="17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113"/>
      <c r="Q31" s="113" t="s">
        <v>78</v>
      </c>
      <c r="R31" s="4"/>
      <c r="S31" s="4"/>
      <c r="T31" s="4"/>
      <c r="U31" s="4"/>
      <c r="V31" s="4"/>
      <c r="W31" s="4"/>
    </row>
    <row r="32" spans="1:47">
      <c r="O32" s="4"/>
      <c r="P32" s="4"/>
      <c r="Q32" s="4"/>
      <c r="R32" s="4"/>
      <c r="S32" s="4"/>
      <c r="T32" s="4"/>
      <c r="U32" s="4"/>
      <c r="V32" s="4"/>
      <c r="W32" s="4"/>
    </row>
    <row r="33" spans="15:23">
      <c r="O33" s="4"/>
      <c r="P33" s="4"/>
      <c r="Q33" s="4"/>
      <c r="R33" s="4"/>
      <c r="S33" s="4"/>
      <c r="T33" s="4"/>
      <c r="U33" s="4"/>
      <c r="V33" s="4"/>
      <c r="W33" s="4"/>
    </row>
    <row r="34" spans="15:23">
      <c r="O34" s="4"/>
      <c r="P34" s="4"/>
      <c r="Q34" s="4"/>
      <c r="R34" s="4"/>
      <c r="S34" s="4"/>
      <c r="T34" s="4"/>
      <c r="U34" s="4"/>
      <c r="V34" s="4"/>
      <c r="W34" s="4"/>
    </row>
    <row r="35" spans="15:23">
      <c r="O35" s="4"/>
      <c r="P35" s="4"/>
      <c r="Q35" s="4"/>
      <c r="R35" s="4"/>
      <c r="S35" s="4"/>
      <c r="T35" s="4"/>
      <c r="U35" s="4"/>
      <c r="V35" s="4"/>
      <c r="W35" s="4"/>
    </row>
    <row r="36" spans="15:23">
      <c r="O36" s="4"/>
      <c r="P36" s="4"/>
      <c r="Q36" s="4"/>
      <c r="R36" s="4"/>
      <c r="S36" s="4"/>
      <c r="T36" s="4"/>
      <c r="U36" s="4"/>
      <c r="V36" s="4"/>
      <c r="W36" s="4"/>
    </row>
    <row r="37" spans="15:23">
      <c r="O37" s="4"/>
      <c r="P37" s="4"/>
      <c r="Q37" s="4"/>
      <c r="R37" s="4"/>
      <c r="S37" s="4"/>
      <c r="T37" s="4"/>
      <c r="U37" s="4"/>
      <c r="V37" s="4"/>
      <c r="W37" s="4"/>
    </row>
    <row r="38" spans="15:23">
      <c r="O38" s="4"/>
      <c r="P38" s="4"/>
      <c r="Q38" s="4"/>
      <c r="R38" s="4"/>
      <c r="S38" s="4"/>
      <c r="T38" s="4"/>
      <c r="U38" s="4"/>
      <c r="V38" s="4"/>
      <c r="W38" s="4"/>
    </row>
    <row r="39" spans="15:23">
      <c r="O39" s="4"/>
      <c r="P39" s="4"/>
      <c r="Q39" s="4"/>
      <c r="R39" s="4"/>
      <c r="S39" s="4"/>
      <c r="T39" s="4"/>
      <c r="U39" s="4"/>
      <c r="V39" s="4"/>
      <c r="W39" s="4"/>
    </row>
    <row r="40" spans="15:23">
      <c r="O40" s="4"/>
      <c r="P40" s="4"/>
      <c r="Q40" s="4"/>
      <c r="R40" s="4"/>
      <c r="S40" s="4"/>
      <c r="T40" s="4"/>
      <c r="U40" s="4"/>
      <c r="V40" s="4"/>
      <c r="W40" s="4"/>
    </row>
    <row r="41" spans="15:23">
      <c r="O41" s="4"/>
      <c r="P41" s="4"/>
      <c r="Q41" s="4"/>
      <c r="R41" s="4"/>
      <c r="S41" s="4"/>
      <c r="T41" s="4"/>
      <c r="U41" s="4"/>
      <c r="V41" s="4"/>
      <c r="W41" s="4"/>
    </row>
    <row r="42" spans="15:23">
      <c r="O42" s="4"/>
      <c r="P42" s="4"/>
      <c r="Q42" s="4"/>
      <c r="R42" s="4"/>
      <c r="S42" s="4"/>
      <c r="T42" s="4"/>
      <c r="U42" s="4"/>
      <c r="V42" s="4"/>
      <c r="W42" s="4"/>
    </row>
    <row r="43" spans="15:23">
      <c r="O43" s="4"/>
      <c r="P43" s="4"/>
      <c r="Q43" s="4"/>
      <c r="R43" s="4"/>
      <c r="S43" s="4"/>
      <c r="T43" s="4"/>
      <c r="U43" s="4"/>
      <c r="V43" s="4"/>
      <c r="W43" s="4"/>
    </row>
    <row r="44" spans="15:23">
      <c r="O44" s="4"/>
      <c r="P44" s="4"/>
      <c r="Q44" s="4"/>
      <c r="R44" s="4"/>
      <c r="S44" s="4"/>
      <c r="T44" s="4"/>
      <c r="U44" s="4"/>
      <c r="V44" s="4"/>
      <c r="W44" s="4"/>
    </row>
    <row r="45" spans="15:23">
      <c r="O45" s="4"/>
      <c r="P45" s="4"/>
      <c r="Q45" s="4"/>
      <c r="R45" s="4"/>
      <c r="S45" s="4"/>
      <c r="T45" s="4"/>
      <c r="U45" s="4"/>
      <c r="V45" s="4"/>
      <c r="W45" s="4"/>
    </row>
    <row r="46" spans="15:23">
      <c r="O46" s="4"/>
      <c r="P46" s="4"/>
      <c r="Q46" s="4"/>
      <c r="R46" s="4"/>
      <c r="S46" s="4"/>
      <c r="T46" s="4"/>
      <c r="U46" s="4"/>
      <c r="V46" s="4"/>
      <c r="W46" s="4"/>
    </row>
    <row r="47" spans="15:23">
      <c r="O47" s="4"/>
      <c r="P47" s="4"/>
      <c r="Q47" s="4"/>
      <c r="R47" s="4"/>
      <c r="S47" s="4"/>
      <c r="T47" s="4"/>
      <c r="U47" s="4"/>
      <c r="V47" s="4"/>
      <c r="W47" s="4"/>
    </row>
    <row r="48" spans="15:23">
      <c r="O48" s="4"/>
      <c r="P48" s="4"/>
      <c r="Q48" s="4"/>
      <c r="R48" s="4"/>
      <c r="S48" s="4"/>
      <c r="T48" s="4"/>
      <c r="U48" s="4"/>
      <c r="V48" s="4"/>
      <c r="W48" s="4"/>
    </row>
    <row r="49" spans="15:23">
      <c r="O49" s="4"/>
      <c r="P49" s="4"/>
      <c r="Q49" s="4"/>
      <c r="R49" s="4"/>
      <c r="S49" s="4"/>
      <c r="T49" s="4"/>
      <c r="U49" s="4"/>
      <c r="V49" s="4"/>
      <c r="W49" s="4"/>
    </row>
    <row r="50" spans="15:23">
      <c r="O50" s="4"/>
      <c r="P50" s="4"/>
      <c r="Q50" s="4"/>
      <c r="R50" s="4"/>
      <c r="S50" s="4"/>
      <c r="T50" s="4"/>
      <c r="U50" s="4"/>
      <c r="V50" s="4"/>
      <c r="W50" s="4"/>
    </row>
    <row r="51" spans="15:23">
      <c r="O51" s="4"/>
      <c r="P51" s="4"/>
      <c r="Q51" s="4"/>
      <c r="R51" s="4"/>
      <c r="S51" s="4"/>
      <c r="T51" s="4"/>
      <c r="U51" s="4"/>
      <c r="V51" s="4"/>
      <c r="W51" s="4"/>
    </row>
    <row r="52" spans="15:23">
      <c r="O52" s="4"/>
      <c r="P52" s="4"/>
      <c r="Q52" s="4"/>
      <c r="R52" s="4"/>
      <c r="S52" s="4"/>
      <c r="T52" s="4"/>
      <c r="U52" s="4"/>
      <c r="V52" s="4"/>
      <c r="W52" s="4"/>
    </row>
    <row r="53" spans="15:23">
      <c r="O53" s="4"/>
      <c r="P53" s="4"/>
      <c r="Q53" s="4"/>
      <c r="R53" s="4"/>
      <c r="S53" s="4"/>
      <c r="T53" s="4"/>
      <c r="U53" s="4"/>
      <c r="V53" s="4"/>
      <c r="W53" s="4"/>
    </row>
    <row r="54" spans="15:23">
      <c r="O54" s="4"/>
      <c r="P54" s="4"/>
      <c r="Q54" s="4"/>
      <c r="R54" s="4"/>
      <c r="S54" s="4"/>
      <c r="T54" s="4"/>
      <c r="U54" s="4"/>
      <c r="V54" s="4"/>
      <c r="W54" s="4"/>
    </row>
    <row r="55" spans="15:23">
      <c r="O55" s="4"/>
      <c r="P55" s="4"/>
      <c r="Q55" s="4"/>
      <c r="R55" s="4"/>
      <c r="S55" s="4"/>
      <c r="T55" s="4"/>
      <c r="U55" s="4"/>
      <c r="V55" s="4"/>
      <c r="W55" s="4"/>
    </row>
    <row r="56" spans="15:23">
      <c r="O56" s="4"/>
      <c r="P56" s="4"/>
      <c r="Q56" s="4"/>
      <c r="R56" s="4"/>
      <c r="S56" s="4"/>
      <c r="T56" s="4"/>
      <c r="U56" s="4"/>
      <c r="V56" s="4"/>
      <c r="W56" s="4"/>
    </row>
    <row r="57" spans="15:23">
      <c r="O57" s="4"/>
      <c r="P57" s="4"/>
      <c r="Q57" s="4"/>
      <c r="R57" s="4"/>
      <c r="S57" s="4"/>
      <c r="T57" s="4"/>
      <c r="U57" s="4"/>
      <c r="V57" s="4"/>
      <c r="W57" s="4"/>
    </row>
    <row r="58" spans="15:23">
      <c r="O58" s="4"/>
      <c r="P58" s="4"/>
      <c r="Q58" s="4"/>
      <c r="R58" s="4"/>
      <c r="S58" s="4"/>
      <c r="T58" s="4"/>
      <c r="U58" s="4"/>
      <c r="V58" s="4"/>
      <c r="W58" s="4"/>
    </row>
    <row r="59" spans="15:23">
      <c r="O59" s="4"/>
      <c r="P59" s="4"/>
      <c r="Q59" s="4"/>
      <c r="R59" s="4"/>
      <c r="S59" s="4"/>
      <c r="T59" s="4"/>
      <c r="U59" s="4"/>
      <c r="V59" s="4"/>
      <c r="W59" s="4"/>
    </row>
    <row r="60" spans="15:23">
      <c r="O60" s="4"/>
      <c r="P60" s="4"/>
      <c r="Q60" s="4"/>
      <c r="R60" s="4"/>
      <c r="S60" s="4"/>
      <c r="T60" s="4"/>
      <c r="U60" s="4"/>
      <c r="V60" s="4"/>
      <c r="W60" s="4"/>
    </row>
    <row r="61" spans="15:23">
      <c r="O61" s="4"/>
      <c r="P61" s="4"/>
      <c r="Q61" s="4"/>
      <c r="R61" s="4"/>
      <c r="S61" s="4"/>
      <c r="T61" s="4"/>
      <c r="U61" s="4"/>
      <c r="V61" s="4"/>
      <c r="W61" s="4"/>
    </row>
    <row r="62" spans="15:23">
      <c r="O62" s="4"/>
      <c r="P62" s="4"/>
      <c r="Q62" s="4"/>
      <c r="R62" s="4"/>
      <c r="S62" s="4"/>
      <c r="T62" s="4"/>
      <c r="U62" s="4"/>
      <c r="V62" s="4"/>
      <c r="W62" s="4"/>
    </row>
    <row r="63" spans="15:23">
      <c r="O63" s="4"/>
      <c r="P63" s="4"/>
      <c r="Q63" s="4"/>
      <c r="R63" s="4"/>
      <c r="S63" s="4"/>
      <c r="V63" s="4"/>
      <c r="W63" s="4"/>
    </row>
    <row r="64" spans="15:23">
      <c r="O64" s="4"/>
      <c r="P64" s="4"/>
      <c r="Q64" s="4"/>
      <c r="R64" s="4"/>
      <c r="S64" s="4"/>
      <c r="V64" s="4"/>
      <c r="W64" s="4"/>
    </row>
    <row r="65" spans="15:23">
      <c r="O65" s="4"/>
      <c r="P65" s="4"/>
      <c r="Q65" s="4"/>
      <c r="R65" s="4"/>
      <c r="S65" s="4"/>
      <c r="V65" s="4"/>
      <c r="W65" s="4"/>
    </row>
    <row r="66" spans="15:23">
      <c r="O66" s="4"/>
      <c r="P66" s="4"/>
      <c r="Q66" s="4"/>
      <c r="R66" s="4"/>
      <c r="S66" s="4"/>
      <c r="V66" s="4"/>
      <c r="W66" s="4"/>
    </row>
    <row r="67" spans="15:23">
      <c r="O67" s="4"/>
      <c r="P67" s="4"/>
      <c r="Q67" s="4"/>
      <c r="R67" s="4"/>
      <c r="S67" s="4"/>
      <c r="V67" s="4"/>
      <c r="W67" s="4"/>
    </row>
    <row r="68" spans="15:23">
      <c r="O68" s="4"/>
      <c r="P68" s="4"/>
      <c r="Q68" s="4"/>
      <c r="R68" s="4"/>
      <c r="S68" s="4"/>
      <c r="V68" s="4"/>
      <c r="W68" s="4"/>
    </row>
    <row r="69" spans="15:23">
      <c r="O69" s="4"/>
      <c r="P69" s="4"/>
      <c r="Q69" s="4"/>
      <c r="R69" s="4"/>
      <c r="S69" s="4"/>
      <c r="V69" s="4"/>
      <c r="W69" s="4"/>
    </row>
  </sheetData>
  <mergeCells count="43">
    <mergeCell ref="A4:A6"/>
    <mergeCell ref="A1:V1"/>
    <mergeCell ref="W4:W7"/>
    <mergeCell ref="AD6:AE6"/>
    <mergeCell ref="AH6:AI6"/>
    <mergeCell ref="AJ6:AK6"/>
    <mergeCell ref="Z6:AA6"/>
    <mergeCell ref="AB6:AC6"/>
    <mergeCell ref="AF6:AG6"/>
    <mergeCell ref="B2:V2"/>
    <mergeCell ref="G7:J7"/>
    <mergeCell ref="G4:G6"/>
    <mergeCell ref="S7:V7"/>
    <mergeCell ref="O7:R7"/>
    <mergeCell ref="C7:F7"/>
    <mergeCell ref="T4:T6"/>
    <mergeCell ref="E4:F4"/>
    <mergeCell ref="P4:P6"/>
    <mergeCell ref="I4:J4"/>
    <mergeCell ref="E5:E6"/>
    <mergeCell ref="AT6:AU6"/>
    <mergeCell ref="AP6:AQ6"/>
    <mergeCell ref="AR6:AS6"/>
    <mergeCell ref="B4:B6"/>
    <mergeCell ref="D4:D6"/>
    <mergeCell ref="H4:H6"/>
    <mergeCell ref="I5:I6"/>
    <mergeCell ref="J5:J6"/>
    <mergeCell ref="AL6:AM6"/>
    <mergeCell ref="AN6:AO6"/>
    <mergeCell ref="N5:N6"/>
    <mergeCell ref="C4:C6"/>
    <mergeCell ref="K4:K6"/>
    <mergeCell ref="L4:L6"/>
    <mergeCell ref="K7:N7"/>
    <mergeCell ref="V5:V6"/>
    <mergeCell ref="S4:S6"/>
    <mergeCell ref="F5:F6"/>
    <mergeCell ref="M4:N4"/>
    <mergeCell ref="O4:O6"/>
    <mergeCell ref="M5:M6"/>
    <mergeCell ref="Q5:Q6"/>
    <mergeCell ref="R5:R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9">
    <tabColor rgb="FF92D050"/>
  </sheetPr>
  <dimension ref="A1:BC73"/>
  <sheetViews>
    <sheetView view="pageBreakPreview" zoomScale="55" zoomScaleNormal="85" zoomScaleSheet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4" sqref="C24"/>
    </sheetView>
  </sheetViews>
  <sheetFormatPr defaultRowHeight="15.75"/>
  <cols>
    <col min="1" max="1" width="102.7109375" style="1" customWidth="1"/>
    <col min="2" max="2" width="20" style="1" customWidth="1"/>
    <col min="3" max="3" width="23.5703125" style="1" customWidth="1"/>
    <col min="4" max="4" width="17.5703125" style="1" customWidth="1"/>
    <col min="5" max="5" width="16" style="1" customWidth="1"/>
    <col min="6" max="6" width="13" style="1" customWidth="1"/>
    <col min="7" max="7" width="16" style="1" customWidth="1"/>
    <col min="8" max="8" width="16.140625" style="1" customWidth="1"/>
    <col min="9" max="9" width="18.7109375" style="1" customWidth="1"/>
    <col min="10" max="10" width="11.85546875" style="1" customWidth="1"/>
    <col min="11" max="12" width="16.28515625" style="1" customWidth="1"/>
    <col min="13" max="13" width="19.140625" style="1" customWidth="1"/>
    <col min="14" max="14" width="14.5703125" style="1" customWidth="1"/>
    <col min="15" max="15" width="15.28515625" style="1" customWidth="1"/>
    <col min="16" max="16" width="15.7109375" style="1" customWidth="1"/>
    <col min="17" max="17" width="15.28515625" style="1" customWidth="1"/>
    <col min="18" max="18" width="15.42578125" style="1" customWidth="1"/>
    <col min="19" max="19" width="15" style="1" customWidth="1"/>
    <col min="20" max="20" width="24" style="1" bestFit="1" customWidth="1"/>
    <col min="21" max="21" width="15" style="1" customWidth="1"/>
    <col min="22" max="22" width="15.42578125" style="1" customWidth="1"/>
    <col min="23" max="23" width="16.7109375" style="1" customWidth="1"/>
    <col min="24" max="24" width="16.7109375" style="1" hidden="1" customWidth="1"/>
    <col min="25" max="25" width="14.140625" style="1" customWidth="1"/>
    <col min="26" max="26" width="24.28515625" style="1" customWidth="1"/>
    <col min="27" max="27" width="16.140625" style="1" customWidth="1"/>
    <col min="28" max="28" width="13.140625" style="1" customWidth="1"/>
    <col min="29" max="29" width="17.85546875" style="1" customWidth="1"/>
    <col min="30" max="31" width="21.28515625" style="1" customWidth="1"/>
    <col min="32" max="32" width="12.140625" style="1" customWidth="1"/>
    <col min="33" max="33" width="15" style="1" customWidth="1"/>
    <col min="34" max="35" width="13.42578125" style="1" customWidth="1"/>
    <col min="36" max="16384" width="9.140625" style="1"/>
  </cols>
  <sheetData>
    <row r="1" spans="1:55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5"/>
    </row>
    <row r="2" spans="1:55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5"/>
    </row>
    <row r="3" spans="1:55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6"/>
    </row>
    <row r="4" spans="1:55" ht="24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60"/>
      <c r="V4" s="27"/>
      <c r="W4" s="27"/>
      <c r="X4" s="27"/>
      <c r="Y4" s="27"/>
      <c r="Z4" s="27"/>
      <c r="AA4" s="27"/>
      <c r="AB4" s="27" t="s">
        <v>12</v>
      </c>
      <c r="AC4" s="2"/>
    </row>
    <row r="5" spans="1:55" s="3" customFormat="1" ht="40.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 s="179" t="s">
        <v>22</v>
      </c>
      <c r="U5" s="180" t="s">
        <v>0</v>
      </c>
      <c r="V5" s="181"/>
      <c r="W5" s="177" t="s">
        <v>21</v>
      </c>
      <c r="X5"/>
      <c r="Y5" s="179" t="s">
        <v>22</v>
      </c>
      <c r="Z5" s="65"/>
      <c r="AA5" s="180" t="s">
        <v>0</v>
      </c>
      <c r="AB5" s="181"/>
      <c r="AC5" s="186" t="s">
        <v>23</v>
      </c>
      <c r="AD5" s="189" t="s">
        <v>39</v>
      </c>
      <c r="AE5" s="191" t="s">
        <v>41</v>
      </c>
    </row>
    <row r="6" spans="1:55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78"/>
      <c r="T6" s="174"/>
      <c r="U6" s="190" t="s">
        <v>1</v>
      </c>
      <c r="V6" s="182" t="s">
        <v>2</v>
      </c>
      <c r="W6" s="178"/>
      <c r="X6"/>
      <c r="Y6" s="174"/>
      <c r="Z6" s="64"/>
      <c r="AA6" s="190" t="s">
        <v>1</v>
      </c>
      <c r="AB6" s="195" t="s">
        <v>2</v>
      </c>
      <c r="AC6" s="187"/>
      <c r="AD6" s="189"/>
      <c r="AE6" s="192"/>
    </row>
    <row r="7" spans="1:55" s="3" customFormat="1" ht="69.75" customHeight="1">
      <c r="A7" s="174"/>
      <c r="B7" s="176"/>
      <c r="C7" s="178"/>
      <c r="D7" s="174"/>
      <c r="E7" s="190"/>
      <c r="F7" s="182"/>
      <c r="G7" s="178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78"/>
      <c r="T7" s="174"/>
      <c r="U7" s="190"/>
      <c r="V7" s="182"/>
      <c r="W7" s="178"/>
      <c r="X7"/>
      <c r="Y7" s="174"/>
      <c r="Z7" s="64"/>
      <c r="AA7" s="190"/>
      <c r="AB7" s="195"/>
      <c r="AC7" s="187"/>
      <c r="AD7" s="189"/>
      <c r="AE7" s="192"/>
      <c r="AH7" s="196" t="s">
        <v>43</v>
      </c>
      <c r="AI7" s="196"/>
      <c r="AJ7" s="196" t="s">
        <v>46</v>
      </c>
      <c r="AK7" s="196"/>
      <c r="AL7" s="196" t="s">
        <v>47</v>
      </c>
      <c r="AM7" s="196"/>
      <c r="AN7" s="196" t="s">
        <v>50</v>
      </c>
      <c r="AO7" s="196"/>
      <c r="AP7" s="196" t="s">
        <v>52</v>
      </c>
      <c r="AQ7" s="196"/>
      <c r="AR7" s="196" t="s">
        <v>54</v>
      </c>
      <c r="AS7" s="196"/>
      <c r="AT7" s="196" t="s">
        <v>55</v>
      </c>
      <c r="AU7" s="196"/>
      <c r="AV7" s="196" t="s">
        <v>66</v>
      </c>
      <c r="AW7" s="196"/>
      <c r="AX7" s="196" t="s">
        <v>67</v>
      </c>
      <c r="AY7" s="196"/>
      <c r="AZ7" s="196" t="s">
        <v>68</v>
      </c>
      <c r="BA7" s="196"/>
      <c r="BB7" s="196" t="s">
        <v>69</v>
      </c>
      <c r="BC7" s="196"/>
    </row>
    <row r="8" spans="1:55" ht="23.25">
      <c r="A8" s="28" t="s">
        <v>3</v>
      </c>
      <c r="B8" s="29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197" t="s">
        <v>71</v>
      </c>
      <c r="L8" s="198"/>
      <c r="M8" s="198"/>
      <c r="N8" s="199"/>
      <c r="O8" s="197" t="s">
        <v>72</v>
      </c>
      <c r="P8" s="198"/>
      <c r="Q8" s="198"/>
      <c r="R8" s="199"/>
      <c r="S8" s="197" t="s">
        <v>73</v>
      </c>
      <c r="T8" s="198"/>
      <c r="U8" s="198"/>
      <c r="V8" s="199"/>
      <c r="W8" s="197" t="s">
        <v>74</v>
      </c>
      <c r="X8" s="205"/>
      <c r="Y8" s="198"/>
      <c r="Z8" s="198"/>
      <c r="AA8" s="198"/>
      <c r="AB8" s="200"/>
      <c r="AC8" s="188"/>
      <c r="AD8" s="189"/>
      <c r="AE8" s="193"/>
      <c r="AH8" s="2" t="s">
        <v>44</v>
      </c>
      <c r="AI8" s="2" t="s">
        <v>45</v>
      </c>
      <c r="AJ8" s="2" t="s">
        <v>44</v>
      </c>
      <c r="AK8" s="2" t="s">
        <v>45</v>
      </c>
      <c r="AL8" s="2" t="s">
        <v>44</v>
      </c>
      <c r="AM8" s="2" t="s">
        <v>45</v>
      </c>
      <c r="AN8" s="2" t="s">
        <v>44</v>
      </c>
      <c r="AO8" s="2" t="s">
        <v>45</v>
      </c>
      <c r="AP8" s="2" t="s">
        <v>44</v>
      </c>
      <c r="AQ8" s="2" t="s">
        <v>45</v>
      </c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  <c r="AX8" s="2" t="s">
        <v>44</v>
      </c>
      <c r="AY8" s="2" t="s">
        <v>45</v>
      </c>
      <c r="AZ8" s="2" t="s">
        <v>44</v>
      </c>
      <c r="BA8" s="2" t="s">
        <v>45</v>
      </c>
      <c r="BB8" s="2" t="s">
        <v>44</v>
      </c>
      <c r="BC8" s="2" t="s">
        <v>45</v>
      </c>
    </row>
    <row r="9" spans="1:55" ht="26.25">
      <c r="A9" s="68" t="s">
        <v>20</v>
      </c>
      <c r="B9" s="69">
        <v>3111100</v>
      </c>
      <c r="C9" s="70">
        <v>17998818</v>
      </c>
      <c r="D9" s="71" t="e">
        <f t="shared" ref="D9:D22" si="0">+T9+AH9+AJ9+AL9+AN9+AP9+AR9+AT9+AV9+AX9+AZ9+BB9</f>
        <v>#REF!</v>
      </c>
      <c r="E9" s="71" t="e">
        <f t="shared" ref="E9:E28" si="1">+D9-C9</f>
        <v>#REF!</v>
      </c>
      <c r="F9" s="72" t="e">
        <f t="shared" ref="F9:F25" si="2">D9/C9*100</f>
        <v>#REF!</v>
      </c>
      <c r="G9" s="73">
        <f>+C9*AC9/100</f>
        <v>12599172.6</v>
      </c>
      <c r="H9" s="71" t="e">
        <f t="shared" ref="H9:H28" si="3">+Y9+AI9+AK9+AM9+AO9+AQ9+AS9+AU9+AW9+AY9+BA9+BC9</f>
        <v>#REF!</v>
      </c>
      <c r="I9" s="71" t="e">
        <f>+H9-G9</f>
        <v>#REF!</v>
      </c>
      <c r="J9" s="84" t="e">
        <f>H9/G9</f>
        <v>#REF!</v>
      </c>
      <c r="K9" s="71"/>
      <c r="L9" s="71" t="e">
        <f t="shared" ref="L9:L22" si="4">+T9+AZ9+BB9</f>
        <v>#REF!</v>
      </c>
      <c r="M9" s="73" t="e">
        <f>+L9-K9</f>
        <v>#REF!</v>
      </c>
      <c r="N9" s="71" t="e">
        <f t="shared" ref="N9:N27" si="5">L9/K9*100</f>
        <v>#REF!</v>
      </c>
      <c r="O9" s="71">
        <f t="shared" ref="O9:O22" si="6">+K9*AC9/100</f>
        <v>0</v>
      </c>
      <c r="P9" s="73" t="e">
        <f t="shared" ref="P9:P28" si="7">+Y9+BA9+BC9</f>
        <v>#REF!</v>
      </c>
      <c r="Q9" s="71" t="e">
        <f>+P9-O9</f>
        <v>#REF!</v>
      </c>
      <c r="R9" s="85" t="e">
        <f>P9/O9</f>
        <v>#REF!</v>
      </c>
      <c r="S9" s="73">
        <v>1461.5040215999998</v>
      </c>
      <c r="T9" s="71" t="e">
        <f>+#REF!+#REF!+#REF!+#REF!+#REF!+#REF!</f>
        <v>#REF!</v>
      </c>
      <c r="U9" s="71" t="e">
        <f t="shared" ref="U9:U22" si="8">+T9-S9</f>
        <v>#REF!</v>
      </c>
      <c r="V9" s="73" t="e">
        <f t="shared" ref="V9:V22" si="9">T9/S9</f>
        <v>#REF!</v>
      </c>
      <c r="W9" s="71">
        <f t="shared" ref="W9:W22" si="10">+S9*AC9/100</f>
        <v>1023.0528151199999</v>
      </c>
      <c r="X9" s="71"/>
      <c r="Y9" s="71" t="e">
        <f>+T9*AC9/100+2.7</f>
        <v>#REF!</v>
      </c>
      <c r="Z9" s="90">
        <v>643836</v>
      </c>
      <c r="AA9" s="73" t="e">
        <f>+Y9-W9</f>
        <v>#REF!</v>
      </c>
      <c r="AB9" s="85" t="e">
        <f>Y9/W9</f>
        <v>#REF!</v>
      </c>
      <c r="AC9" s="25">
        <v>70</v>
      </c>
      <c r="AD9" s="10" t="s">
        <v>31</v>
      </c>
      <c r="AE9" s="16"/>
      <c r="AF9" s="24" t="e">
        <f t="shared" ref="AF9:AF18" si="11">+T9-AR9</f>
        <v>#REF!</v>
      </c>
      <c r="AG9" s="24">
        <f t="shared" ref="AG9:AG22" si="12">+C9+S9</f>
        <v>18000279.5040216</v>
      </c>
      <c r="AH9" s="21"/>
      <c r="AI9" s="21"/>
      <c r="AJ9" s="21"/>
      <c r="AK9" s="21"/>
      <c r="AL9" s="23"/>
      <c r="AM9" s="23"/>
      <c r="AR9" s="23"/>
    </row>
    <row r="10" spans="1:55" ht="78.75">
      <c r="A10" s="75" t="s">
        <v>19</v>
      </c>
      <c r="B10" s="69">
        <v>3111401</v>
      </c>
      <c r="C10" s="70">
        <v>370000</v>
      </c>
      <c r="D10" s="71" t="e">
        <f t="shared" si="0"/>
        <v>#REF!</v>
      </c>
      <c r="E10" s="71" t="e">
        <f t="shared" si="1"/>
        <v>#REF!</v>
      </c>
      <c r="F10" s="72" t="e">
        <f t="shared" si="2"/>
        <v>#REF!</v>
      </c>
      <c r="G10" s="73">
        <f>+C10*AC10/100</f>
        <v>370000</v>
      </c>
      <c r="H10" s="71" t="e">
        <f t="shared" si="3"/>
        <v>#REF!</v>
      </c>
      <c r="I10" s="71" t="e">
        <f>+H10-G10</f>
        <v>#REF!</v>
      </c>
      <c r="J10" s="84" t="e">
        <f t="shared" ref="J10:J29" si="13">H10/G10</f>
        <v>#REF!</v>
      </c>
      <c r="K10" s="71"/>
      <c r="L10" s="71" t="e">
        <f t="shared" si="4"/>
        <v>#REF!</v>
      </c>
      <c r="M10" s="73" t="e">
        <f t="shared" ref="M10:M28" si="14">+L10-K10</f>
        <v>#REF!</v>
      </c>
      <c r="N10" s="71" t="e">
        <f t="shared" si="5"/>
        <v>#REF!</v>
      </c>
      <c r="O10" s="71">
        <f t="shared" si="6"/>
        <v>0</v>
      </c>
      <c r="P10" s="73" t="e">
        <f t="shared" si="7"/>
        <v>#REF!</v>
      </c>
      <c r="Q10" s="71" t="e">
        <f>+P10-O10</f>
        <v>#REF!</v>
      </c>
      <c r="R10" s="85" t="e">
        <f t="shared" ref="R10:R29" si="15">P10/O10</f>
        <v>#REF!</v>
      </c>
      <c r="S10" s="73">
        <v>24.678999999999998</v>
      </c>
      <c r="T10" s="71" t="e">
        <f>+#REF!+#REF!+#REF!+#REF!+#REF!+#REF!+#REF!+#REF!+#REF!+#REF!+#REF!</f>
        <v>#REF!</v>
      </c>
      <c r="U10" s="71" t="e">
        <f t="shared" si="8"/>
        <v>#REF!</v>
      </c>
      <c r="V10" s="73" t="e">
        <f t="shared" si="9"/>
        <v>#REF!</v>
      </c>
      <c r="W10" s="71">
        <f t="shared" si="10"/>
        <v>24.678999999999995</v>
      </c>
      <c r="X10" s="71"/>
      <c r="Y10" s="71" t="e">
        <f t="shared" ref="Y10:Y22" si="16">+T10*AC10/100</f>
        <v>#REF!</v>
      </c>
      <c r="Z10" s="90">
        <v>8314</v>
      </c>
      <c r="AA10" s="73" t="e">
        <f>+Y10-W10</f>
        <v>#REF!</v>
      </c>
      <c r="AB10" s="85" t="e">
        <f t="shared" ref="AB10:AB29" si="17">Y10/W10</f>
        <v>#REF!</v>
      </c>
      <c r="AC10" s="25">
        <v>100</v>
      </c>
      <c r="AD10" s="11" t="s">
        <v>35</v>
      </c>
      <c r="AE10" s="16"/>
      <c r="AF10" s="24" t="e">
        <f t="shared" si="11"/>
        <v>#REF!</v>
      </c>
      <c r="AG10" s="24">
        <f t="shared" si="12"/>
        <v>370024.679</v>
      </c>
      <c r="AH10" s="21"/>
      <c r="AI10" s="21"/>
      <c r="AJ10" s="21"/>
      <c r="AK10" s="21"/>
      <c r="AL10" s="23"/>
      <c r="AM10" s="23"/>
      <c r="AR10" s="23"/>
    </row>
    <row r="11" spans="1:55" ht="26.25">
      <c r="A11" s="75" t="s">
        <v>18</v>
      </c>
      <c r="B11" s="69">
        <v>3112101</v>
      </c>
      <c r="C11" s="70">
        <v>5571977</v>
      </c>
      <c r="D11" s="71" t="e">
        <f t="shared" si="0"/>
        <v>#REF!</v>
      </c>
      <c r="E11" s="71" t="e">
        <f t="shared" si="1"/>
        <v>#REF!</v>
      </c>
      <c r="F11" s="72" t="e">
        <f t="shared" si="2"/>
        <v>#REF!</v>
      </c>
      <c r="G11" s="73">
        <v>0</v>
      </c>
      <c r="H11" s="71" t="e">
        <f t="shared" si="3"/>
        <v>#REF!</v>
      </c>
      <c r="I11" s="71"/>
      <c r="J11" s="84"/>
      <c r="K11" s="71"/>
      <c r="L11" s="71" t="e">
        <f t="shared" si="4"/>
        <v>#REF!</v>
      </c>
      <c r="M11" s="73" t="e">
        <f t="shared" si="14"/>
        <v>#REF!</v>
      </c>
      <c r="N11" s="71" t="e">
        <f t="shared" si="5"/>
        <v>#REF!</v>
      </c>
      <c r="O11" s="71">
        <f t="shared" si="6"/>
        <v>0</v>
      </c>
      <c r="P11" s="73" t="e">
        <f t="shared" si="7"/>
        <v>#REF!</v>
      </c>
      <c r="Q11" s="71"/>
      <c r="R11" s="85"/>
      <c r="S11" s="73">
        <v>403.96833250000003</v>
      </c>
      <c r="T11" s="71" t="e">
        <f>+#REF!+#REF!+#REF!+#REF!+#REF!+#REF!+#REF!+#REF!+#REF!+#REF!+#REF!+#REF!+#REF!+#REF!</f>
        <v>#REF!</v>
      </c>
      <c r="U11" s="71" t="e">
        <f t="shared" si="8"/>
        <v>#REF!</v>
      </c>
      <c r="V11" s="73" t="e">
        <f t="shared" si="9"/>
        <v>#REF!</v>
      </c>
      <c r="W11" s="71">
        <f t="shared" si="10"/>
        <v>0</v>
      </c>
      <c r="X11" s="71"/>
      <c r="Y11" s="71" t="e">
        <f t="shared" si="16"/>
        <v>#REF!</v>
      </c>
      <c r="Z11" s="90"/>
      <c r="AA11" s="73"/>
      <c r="AB11" s="85"/>
      <c r="AC11" s="9">
        <v>0</v>
      </c>
      <c r="AD11" s="11" t="s">
        <v>28</v>
      </c>
      <c r="AE11" s="19" t="s">
        <v>40</v>
      </c>
      <c r="AF11" s="24" t="e">
        <f t="shared" si="11"/>
        <v>#REF!</v>
      </c>
      <c r="AG11" s="24">
        <f t="shared" si="12"/>
        <v>5572380.9683325002</v>
      </c>
      <c r="AH11" s="21"/>
      <c r="AI11" s="21">
        <v>3.2257050000000002E-2</v>
      </c>
      <c r="AJ11" s="21"/>
      <c r="AK11" s="21"/>
      <c r="AL11" s="23"/>
      <c r="AM11" s="23"/>
      <c r="AR11" s="23"/>
    </row>
    <row r="12" spans="1:55" ht="26.25">
      <c r="A12" s="75" t="s">
        <v>57</v>
      </c>
      <c r="B12" s="69">
        <v>3112501</v>
      </c>
      <c r="C12" s="70">
        <v>2575302</v>
      </c>
      <c r="D12" s="71" t="e">
        <f t="shared" si="0"/>
        <v>#REF!</v>
      </c>
      <c r="E12" s="71" t="e">
        <f t="shared" si="1"/>
        <v>#REF!</v>
      </c>
      <c r="F12" s="72" t="e">
        <f t="shared" si="2"/>
        <v>#REF!</v>
      </c>
      <c r="G12" s="73">
        <f>+C12*AC12/100</f>
        <v>2575302</v>
      </c>
      <c r="H12" s="71" t="e">
        <f t="shared" si="3"/>
        <v>#REF!</v>
      </c>
      <c r="I12" s="71" t="e">
        <f>+H12-G12</f>
        <v>#REF!</v>
      </c>
      <c r="J12" s="84" t="e">
        <f t="shared" si="13"/>
        <v>#REF!</v>
      </c>
      <c r="K12" s="71"/>
      <c r="L12" s="71" t="e">
        <f t="shared" si="4"/>
        <v>#REF!</v>
      </c>
      <c r="M12" s="73" t="e">
        <f t="shared" si="14"/>
        <v>#REF!</v>
      </c>
      <c r="N12" s="71" t="e">
        <f t="shared" si="5"/>
        <v>#REF!</v>
      </c>
      <c r="O12" s="71">
        <f t="shared" si="6"/>
        <v>0</v>
      </c>
      <c r="P12" s="73" t="e">
        <f t="shared" si="7"/>
        <v>#REF!</v>
      </c>
      <c r="Q12" s="71" t="e">
        <f>+P12-O12</f>
        <v>#REF!</v>
      </c>
      <c r="R12" s="85" t="e">
        <f t="shared" si="15"/>
        <v>#REF!</v>
      </c>
      <c r="S12" s="73">
        <v>141.89914020000001</v>
      </c>
      <c r="T12" s="71" t="e">
        <f>+#REF!+#REF!+#REF!+#REF!+#REF!+#REF!+#REF!+#REF!+#REF!+#REF!+#REF!+#REF!+#REF!+#REF!+#REF!+#REF!+#REF!+#REF!+#REF!+#REF!+#REF!+#REF!+#REF!</f>
        <v>#REF!</v>
      </c>
      <c r="U12" s="71" t="e">
        <f t="shared" si="8"/>
        <v>#REF!</v>
      </c>
      <c r="V12" s="73" t="e">
        <f t="shared" si="9"/>
        <v>#REF!</v>
      </c>
      <c r="W12" s="71">
        <f t="shared" si="10"/>
        <v>141.89914020000001</v>
      </c>
      <c r="X12" s="71"/>
      <c r="Y12" s="71" t="e">
        <f t="shared" si="16"/>
        <v>#REF!</v>
      </c>
      <c r="Z12" s="90">
        <v>31221</v>
      </c>
      <c r="AA12" s="73" t="e">
        <f>+Y12-W12</f>
        <v>#REF!</v>
      </c>
      <c r="AB12" s="85" t="e">
        <f t="shared" si="17"/>
        <v>#REF!</v>
      </c>
      <c r="AC12" s="25">
        <v>100</v>
      </c>
      <c r="AD12" s="7" t="s">
        <v>36</v>
      </c>
      <c r="AE12" s="17"/>
      <c r="AF12" s="24" t="e">
        <f t="shared" si="11"/>
        <v>#REF!</v>
      </c>
      <c r="AG12" s="24">
        <f t="shared" si="12"/>
        <v>2575443.8991402001</v>
      </c>
      <c r="AH12" s="21"/>
      <c r="AI12" s="21"/>
      <c r="AJ12" s="21"/>
      <c r="AK12" s="21"/>
      <c r="AL12" s="23"/>
      <c r="AM12" s="23"/>
      <c r="AR12" s="23"/>
    </row>
    <row r="13" spans="1:55" ht="26.25">
      <c r="A13" s="75" t="s">
        <v>6</v>
      </c>
      <c r="B13" s="69">
        <v>3131101</v>
      </c>
      <c r="C13" s="70">
        <v>2571853</v>
      </c>
      <c r="D13" s="71" t="e">
        <f t="shared" si="0"/>
        <v>#REF!</v>
      </c>
      <c r="E13" s="71" t="e">
        <f t="shared" si="1"/>
        <v>#REF!</v>
      </c>
      <c r="F13" s="72" t="e">
        <f t="shared" si="2"/>
        <v>#REF!</v>
      </c>
      <c r="G13" s="73">
        <f>+C13*AC13/100</f>
        <v>2571853</v>
      </c>
      <c r="H13" s="71" t="e">
        <f t="shared" si="3"/>
        <v>#REF!</v>
      </c>
      <c r="I13" s="71" t="e">
        <f>+H13-G13</f>
        <v>#REF!</v>
      </c>
      <c r="J13" s="84" t="e">
        <f t="shared" si="13"/>
        <v>#REF!</v>
      </c>
      <c r="K13" s="71"/>
      <c r="L13" s="71" t="e">
        <f t="shared" si="4"/>
        <v>#REF!</v>
      </c>
      <c r="M13" s="73" t="e">
        <f t="shared" si="14"/>
        <v>#REF!</v>
      </c>
      <c r="N13" s="71" t="e">
        <f t="shared" si="5"/>
        <v>#REF!</v>
      </c>
      <c r="O13" s="71">
        <f t="shared" si="6"/>
        <v>0</v>
      </c>
      <c r="P13" s="73" t="e">
        <f t="shared" si="7"/>
        <v>#REF!</v>
      </c>
      <c r="Q13" s="71" t="e">
        <f>+P13-O13</f>
        <v>#REF!</v>
      </c>
      <c r="R13" s="85" t="e">
        <f t="shared" si="15"/>
        <v>#REF!</v>
      </c>
      <c r="S13" s="73">
        <v>182.21459509999997</v>
      </c>
      <c r="T13" s="71" t="e">
        <f>+#REF!+#REF!+#REF!+#REF!+#REF!</f>
        <v>#REF!</v>
      </c>
      <c r="U13" s="71" t="e">
        <f t="shared" si="8"/>
        <v>#REF!</v>
      </c>
      <c r="V13" s="73" t="e">
        <f t="shared" si="9"/>
        <v>#REF!</v>
      </c>
      <c r="W13" s="71">
        <f t="shared" si="10"/>
        <v>182.21459509999997</v>
      </c>
      <c r="X13" s="71">
        <v>300</v>
      </c>
      <c r="Y13" s="71" t="e">
        <f t="shared" si="16"/>
        <v>#REF!</v>
      </c>
      <c r="Z13" s="90">
        <v>53921</v>
      </c>
      <c r="AA13" s="73" t="e">
        <f>+Y13-W13</f>
        <v>#REF!</v>
      </c>
      <c r="AB13" s="85" t="e">
        <f t="shared" si="17"/>
        <v>#REF!</v>
      </c>
      <c r="AC13" s="25">
        <v>100</v>
      </c>
      <c r="AD13" s="14" t="s">
        <v>37</v>
      </c>
      <c r="AE13" s="19"/>
      <c r="AF13" s="24" t="e">
        <f t="shared" si="11"/>
        <v>#REF!</v>
      </c>
      <c r="AG13" s="24">
        <f t="shared" si="12"/>
        <v>2572035.2145950999</v>
      </c>
      <c r="AH13" s="21"/>
      <c r="AI13" s="21"/>
      <c r="AJ13" s="21"/>
      <c r="AK13" s="21"/>
      <c r="AL13" s="23"/>
      <c r="AM13" s="23"/>
      <c r="AR13" s="23"/>
    </row>
    <row r="14" spans="1:55" ht="26.25">
      <c r="A14" s="75" t="s">
        <v>25</v>
      </c>
      <c r="B14" s="69">
        <v>3131204</v>
      </c>
      <c r="C14" s="70">
        <v>3377644</v>
      </c>
      <c r="D14" s="71" t="e">
        <f t="shared" si="0"/>
        <v>#REF!</v>
      </c>
      <c r="E14" s="71" t="e">
        <f t="shared" si="1"/>
        <v>#REF!</v>
      </c>
      <c r="F14" s="76" t="e">
        <f t="shared" si="2"/>
        <v>#REF!</v>
      </c>
      <c r="G14" s="73">
        <f>+C14*AC14/100</f>
        <v>3377644</v>
      </c>
      <c r="H14" s="71" t="e">
        <f t="shared" si="3"/>
        <v>#REF!</v>
      </c>
      <c r="I14" s="71" t="e">
        <f>+H14-G14</f>
        <v>#REF!</v>
      </c>
      <c r="J14" s="84" t="e">
        <f t="shared" si="13"/>
        <v>#REF!</v>
      </c>
      <c r="K14" s="71"/>
      <c r="L14" s="71" t="e">
        <f t="shared" si="4"/>
        <v>#REF!</v>
      </c>
      <c r="M14" s="73" t="e">
        <f t="shared" si="14"/>
        <v>#REF!</v>
      </c>
      <c r="N14" s="71" t="e">
        <f t="shared" si="5"/>
        <v>#REF!</v>
      </c>
      <c r="O14" s="71">
        <f t="shared" si="6"/>
        <v>0</v>
      </c>
      <c r="P14" s="73" t="e">
        <f t="shared" si="7"/>
        <v>#REF!</v>
      </c>
      <c r="Q14" s="71" t="e">
        <f>+P14-O14</f>
        <v>#REF!</v>
      </c>
      <c r="R14" s="85" t="e">
        <f t="shared" si="15"/>
        <v>#REF!</v>
      </c>
      <c r="S14" s="73">
        <v>205.28568720000001</v>
      </c>
      <c r="T14" s="71" t="e">
        <f>+#REF!</f>
        <v>#REF!</v>
      </c>
      <c r="U14" s="71" t="e">
        <f t="shared" si="8"/>
        <v>#REF!</v>
      </c>
      <c r="V14" s="73" t="e">
        <f t="shared" si="9"/>
        <v>#REF!</v>
      </c>
      <c r="W14" s="71">
        <f t="shared" si="10"/>
        <v>205.28568720000004</v>
      </c>
      <c r="X14" s="71">
        <v>200</v>
      </c>
      <c r="Y14" s="71" t="e">
        <f t="shared" si="16"/>
        <v>#REF!</v>
      </c>
      <c r="Z14" s="90">
        <v>62069</v>
      </c>
      <c r="AA14" s="73" t="e">
        <f>+Y14-W14</f>
        <v>#REF!</v>
      </c>
      <c r="AB14" s="85" t="e">
        <f t="shared" si="17"/>
        <v>#REF!</v>
      </c>
      <c r="AC14" s="25">
        <v>100</v>
      </c>
      <c r="AD14" s="14" t="s">
        <v>38</v>
      </c>
      <c r="AE14" s="19"/>
      <c r="AF14" s="24" t="e">
        <f t="shared" si="11"/>
        <v>#REF!</v>
      </c>
      <c r="AG14" s="24">
        <f t="shared" si="12"/>
        <v>3377849.2856871998</v>
      </c>
      <c r="AH14" s="21"/>
      <c r="AI14" s="21"/>
      <c r="AJ14" s="21"/>
      <c r="AK14" s="21"/>
      <c r="AL14" s="23"/>
      <c r="AM14" s="23"/>
      <c r="AR14" s="23"/>
    </row>
    <row r="15" spans="1:55" ht="26.25">
      <c r="A15" s="75" t="s">
        <v>26</v>
      </c>
      <c r="B15" s="69">
        <v>3131203</v>
      </c>
      <c r="C15" s="70">
        <v>3351000</v>
      </c>
      <c r="D15" s="71" t="e">
        <f t="shared" si="0"/>
        <v>#REF!</v>
      </c>
      <c r="E15" s="71" t="e">
        <f t="shared" si="1"/>
        <v>#REF!</v>
      </c>
      <c r="F15" s="76" t="e">
        <f t="shared" si="2"/>
        <v>#REF!</v>
      </c>
      <c r="G15" s="73">
        <f>+C15*AC15/100</f>
        <v>3351000</v>
      </c>
      <c r="H15" s="71" t="e">
        <f t="shared" si="3"/>
        <v>#REF!</v>
      </c>
      <c r="I15" s="71" t="e">
        <f>+H15-G15</f>
        <v>#REF!</v>
      </c>
      <c r="J15" s="84" t="e">
        <f t="shared" si="13"/>
        <v>#REF!</v>
      </c>
      <c r="K15" s="71"/>
      <c r="L15" s="71" t="e">
        <f t="shared" si="4"/>
        <v>#REF!</v>
      </c>
      <c r="M15" s="73" t="e">
        <f t="shared" si="14"/>
        <v>#REF!</v>
      </c>
      <c r="N15" s="71" t="e">
        <f t="shared" si="5"/>
        <v>#REF!</v>
      </c>
      <c r="O15" s="71">
        <f t="shared" si="6"/>
        <v>0</v>
      </c>
      <c r="P15" s="73" t="e">
        <f t="shared" si="7"/>
        <v>#REF!</v>
      </c>
      <c r="Q15" s="71" t="e">
        <f>+P15-O15</f>
        <v>#REF!</v>
      </c>
      <c r="R15" s="85" t="e">
        <f t="shared" si="15"/>
        <v>#REF!</v>
      </c>
      <c r="S15" s="73">
        <v>106.89689999999999</v>
      </c>
      <c r="T15" s="71" t="e">
        <f>+#REF!+#REF!+#REF!+#REF!+#REF!+#REF!+#REF!+#REF!+#REF!+#REF!</f>
        <v>#REF!</v>
      </c>
      <c r="U15" s="71" t="e">
        <f t="shared" si="8"/>
        <v>#REF!</v>
      </c>
      <c r="V15" s="73" t="e">
        <f t="shared" si="9"/>
        <v>#REF!</v>
      </c>
      <c r="W15" s="71">
        <f t="shared" si="10"/>
        <v>106.89689999999999</v>
      </c>
      <c r="X15" s="71">
        <v>30</v>
      </c>
      <c r="Y15" s="71" t="e">
        <f t="shared" si="16"/>
        <v>#REF!</v>
      </c>
      <c r="Z15" s="90">
        <v>71936</v>
      </c>
      <c r="AA15" s="73" t="e">
        <f>+Y15-W15</f>
        <v>#REF!</v>
      </c>
      <c r="AB15" s="85" t="e">
        <f t="shared" si="17"/>
        <v>#REF!</v>
      </c>
      <c r="AC15" s="25">
        <v>100</v>
      </c>
      <c r="AD15" s="11" t="s">
        <v>33</v>
      </c>
      <c r="AE15" s="16"/>
      <c r="AF15" s="24" t="e">
        <f t="shared" si="11"/>
        <v>#REF!</v>
      </c>
      <c r="AG15" s="24">
        <f t="shared" si="12"/>
        <v>3351106.8969000001</v>
      </c>
      <c r="AH15" s="21"/>
      <c r="AI15" s="21"/>
      <c r="AJ15" s="21"/>
      <c r="AK15" s="21"/>
      <c r="AL15" s="23"/>
      <c r="AM15" s="23"/>
      <c r="AR15" s="23"/>
    </row>
    <row r="16" spans="1:55" ht="26.25">
      <c r="A16" s="75" t="s">
        <v>5</v>
      </c>
      <c r="B16" s="69">
        <v>3136100</v>
      </c>
      <c r="C16" s="70">
        <v>858000</v>
      </c>
      <c r="D16" s="71" t="e">
        <f t="shared" si="0"/>
        <v>#REF!</v>
      </c>
      <c r="E16" s="71" t="e">
        <f t="shared" si="1"/>
        <v>#REF!</v>
      </c>
      <c r="F16" s="72" t="e">
        <f t="shared" si="2"/>
        <v>#REF!</v>
      </c>
      <c r="G16" s="73">
        <f>+C16*AC16/100</f>
        <v>858000</v>
      </c>
      <c r="H16" s="71" t="e">
        <f t="shared" si="3"/>
        <v>#REF!</v>
      </c>
      <c r="I16" s="71" t="e">
        <f>+H16-G16</f>
        <v>#REF!</v>
      </c>
      <c r="J16" s="84" t="e">
        <f t="shared" si="13"/>
        <v>#REF!</v>
      </c>
      <c r="K16" s="71"/>
      <c r="L16" s="71" t="e">
        <f t="shared" si="4"/>
        <v>#REF!</v>
      </c>
      <c r="M16" s="73" t="e">
        <f t="shared" si="14"/>
        <v>#REF!</v>
      </c>
      <c r="N16" s="71" t="e">
        <f t="shared" si="5"/>
        <v>#REF!</v>
      </c>
      <c r="O16" s="71">
        <f t="shared" si="6"/>
        <v>0</v>
      </c>
      <c r="P16" s="73" t="e">
        <f t="shared" si="7"/>
        <v>#REF!</v>
      </c>
      <c r="Q16" s="71" t="e">
        <f>+P16-O16</f>
        <v>#REF!</v>
      </c>
      <c r="R16" s="85" t="e">
        <f t="shared" si="15"/>
        <v>#REF!</v>
      </c>
      <c r="S16" s="73">
        <v>79.622399999999999</v>
      </c>
      <c r="T16" s="71" t="e">
        <f>+#REF!+#REF!+#REF!+#REF!+#REF!</f>
        <v>#REF!</v>
      </c>
      <c r="U16" s="71" t="e">
        <f t="shared" si="8"/>
        <v>#REF!</v>
      </c>
      <c r="V16" s="73" t="e">
        <f t="shared" si="9"/>
        <v>#REF!</v>
      </c>
      <c r="W16" s="71">
        <f t="shared" si="10"/>
        <v>79.622399999999999</v>
      </c>
      <c r="X16" s="71"/>
      <c r="Y16" s="71" t="e">
        <f t="shared" si="16"/>
        <v>#REF!</v>
      </c>
      <c r="Z16" s="91">
        <v>70688.7</v>
      </c>
      <c r="AA16" s="73" t="e">
        <f>+Y16-W16</f>
        <v>#REF!</v>
      </c>
      <c r="AB16" s="85" t="e">
        <f t="shared" si="17"/>
        <v>#REF!</v>
      </c>
      <c r="AC16" s="25">
        <v>100</v>
      </c>
      <c r="AD16" s="11" t="s">
        <v>30</v>
      </c>
      <c r="AE16" s="16"/>
      <c r="AF16" s="24" t="e">
        <f t="shared" si="11"/>
        <v>#REF!</v>
      </c>
      <c r="AG16" s="24">
        <f t="shared" si="12"/>
        <v>858079.62239999999</v>
      </c>
      <c r="AH16" s="21"/>
      <c r="AI16" s="21"/>
      <c r="AJ16" s="21"/>
      <c r="AK16" s="21"/>
      <c r="AL16" s="23"/>
      <c r="AM16" s="23"/>
      <c r="AR16" s="23"/>
    </row>
    <row r="17" spans="1:55" ht="26.25">
      <c r="A17" s="75" t="s">
        <v>4</v>
      </c>
      <c r="B17" s="69">
        <v>3141102</v>
      </c>
      <c r="C17" s="70">
        <v>21255711.000000007</v>
      </c>
      <c r="D17" s="71" t="e">
        <f t="shared" si="0"/>
        <v>#REF!</v>
      </c>
      <c r="E17" s="71" t="e">
        <f t="shared" si="1"/>
        <v>#REF!</v>
      </c>
      <c r="F17" s="72" t="e">
        <f t="shared" si="2"/>
        <v>#REF!</v>
      </c>
      <c r="G17" s="73">
        <v>0</v>
      </c>
      <c r="H17" s="71" t="e">
        <f t="shared" si="3"/>
        <v>#REF!</v>
      </c>
      <c r="I17" s="71"/>
      <c r="J17" s="84"/>
      <c r="K17" s="71"/>
      <c r="L17" s="71" t="e">
        <f t="shared" si="4"/>
        <v>#REF!</v>
      </c>
      <c r="M17" s="73" t="e">
        <f t="shared" si="14"/>
        <v>#REF!</v>
      </c>
      <c r="N17" s="71" t="e">
        <f t="shared" si="5"/>
        <v>#REF!</v>
      </c>
      <c r="O17" s="71">
        <f t="shared" si="6"/>
        <v>0</v>
      </c>
      <c r="P17" s="73" t="e">
        <f t="shared" si="7"/>
        <v>#REF!</v>
      </c>
      <c r="Q17" s="71"/>
      <c r="R17" s="85"/>
      <c r="S17" s="73">
        <v>1479.3974856</v>
      </c>
      <c r="T17" s="71" t="e">
        <f>+#REF!+#REF!+#REF!+#REF!+#REF!+#REF!+#REF!+#REF!+#REF!</f>
        <v>#REF!</v>
      </c>
      <c r="U17" s="71" t="e">
        <f t="shared" si="8"/>
        <v>#REF!</v>
      </c>
      <c r="V17" s="73" t="e">
        <f t="shared" si="9"/>
        <v>#REF!</v>
      </c>
      <c r="W17" s="71">
        <f t="shared" si="10"/>
        <v>0</v>
      </c>
      <c r="X17" s="71"/>
      <c r="Y17" s="71" t="e">
        <f t="shared" si="16"/>
        <v>#REF!</v>
      </c>
      <c r="Z17" s="90"/>
      <c r="AA17" s="73"/>
      <c r="AB17" s="85"/>
      <c r="AC17" s="9">
        <v>0</v>
      </c>
      <c r="AD17" s="11" t="s">
        <v>27</v>
      </c>
      <c r="AE17" s="16"/>
      <c r="AF17" s="24" t="e">
        <f t="shared" si="11"/>
        <v>#REF!</v>
      </c>
      <c r="AG17" s="24">
        <f t="shared" si="12"/>
        <v>21257190.397485606</v>
      </c>
      <c r="AH17" s="21"/>
      <c r="AI17" s="21"/>
      <c r="AJ17" s="21"/>
      <c r="AK17" s="21"/>
      <c r="AL17" s="23"/>
      <c r="AM17" s="23"/>
      <c r="AR17" s="23"/>
    </row>
    <row r="18" spans="1:55" ht="78.75">
      <c r="A18" s="75" t="s">
        <v>17</v>
      </c>
      <c r="B18" s="69">
        <v>3141201</v>
      </c>
      <c r="C18" s="70">
        <v>713000</v>
      </c>
      <c r="D18" s="71" t="e">
        <f t="shared" si="0"/>
        <v>#REF!</v>
      </c>
      <c r="E18" s="71" t="e">
        <f t="shared" si="1"/>
        <v>#REF!</v>
      </c>
      <c r="F18" s="72" t="e">
        <f t="shared" si="2"/>
        <v>#REF!</v>
      </c>
      <c r="G18" s="73">
        <f>+C18*AC18/100</f>
        <v>713000</v>
      </c>
      <c r="H18" s="71" t="e">
        <f t="shared" si="3"/>
        <v>#REF!</v>
      </c>
      <c r="I18" s="71" t="e">
        <f>+H18-G18</f>
        <v>#REF!</v>
      </c>
      <c r="J18" s="84" t="e">
        <f t="shared" si="13"/>
        <v>#REF!</v>
      </c>
      <c r="K18" s="71"/>
      <c r="L18" s="71" t="e">
        <f t="shared" si="4"/>
        <v>#REF!</v>
      </c>
      <c r="M18" s="73" t="e">
        <f t="shared" si="14"/>
        <v>#REF!</v>
      </c>
      <c r="N18" s="71" t="e">
        <f t="shared" si="5"/>
        <v>#REF!</v>
      </c>
      <c r="O18" s="71">
        <f t="shared" si="6"/>
        <v>0</v>
      </c>
      <c r="P18" s="73" t="e">
        <f t="shared" si="7"/>
        <v>#REF!</v>
      </c>
      <c r="Q18" s="71" t="e">
        <f>+P18-O18</f>
        <v>#REF!</v>
      </c>
      <c r="R18" s="85" t="e">
        <f t="shared" si="15"/>
        <v>#REF!</v>
      </c>
      <c r="S18" s="73">
        <v>55.8279</v>
      </c>
      <c r="T18" s="71" t="e">
        <f>+#REF!+#REF!+#REF!+#REF!</f>
        <v>#REF!</v>
      </c>
      <c r="U18" s="71" t="e">
        <f t="shared" si="8"/>
        <v>#REF!</v>
      </c>
      <c r="V18" s="73" t="e">
        <f t="shared" si="9"/>
        <v>#REF!</v>
      </c>
      <c r="W18" s="71">
        <f t="shared" si="10"/>
        <v>55.8279</v>
      </c>
      <c r="X18" s="71"/>
      <c r="Y18" s="71" t="e">
        <f t="shared" si="16"/>
        <v>#REF!</v>
      </c>
      <c r="Z18" s="90">
        <v>87956</v>
      </c>
      <c r="AA18" s="73" t="e">
        <f>+Y18-W18</f>
        <v>#REF!</v>
      </c>
      <c r="AB18" s="85" t="e">
        <f t="shared" si="17"/>
        <v>#REF!</v>
      </c>
      <c r="AC18" s="9">
        <v>100</v>
      </c>
      <c r="AD18" s="11" t="s">
        <v>29</v>
      </c>
      <c r="AE18" s="16"/>
      <c r="AF18" s="24" t="e">
        <f t="shared" si="11"/>
        <v>#REF!</v>
      </c>
      <c r="AG18" s="24">
        <f t="shared" si="12"/>
        <v>713055.82790000003</v>
      </c>
      <c r="AH18" s="21"/>
      <c r="AI18" s="21"/>
      <c r="AJ18" s="21"/>
      <c r="AK18" s="21"/>
      <c r="AL18" s="23"/>
      <c r="AM18" s="23"/>
      <c r="AR18" s="23"/>
    </row>
    <row r="19" spans="1:55" ht="26.25">
      <c r="A19" s="75" t="s">
        <v>58</v>
      </c>
      <c r="B19" s="69">
        <v>3146106</v>
      </c>
      <c r="C19" s="70">
        <v>76680</v>
      </c>
      <c r="D19" s="71" t="e">
        <f t="shared" si="0"/>
        <v>#REF!</v>
      </c>
      <c r="E19" s="71" t="e">
        <f>+D19-C19</f>
        <v>#REF!</v>
      </c>
      <c r="F19" s="72" t="e">
        <f>D19/C19*100</f>
        <v>#REF!</v>
      </c>
      <c r="G19" s="73">
        <f>+C19*AC19/100</f>
        <v>76680</v>
      </c>
      <c r="H19" s="71" t="e">
        <f t="shared" si="3"/>
        <v>#REF!</v>
      </c>
      <c r="I19" s="71" t="e">
        <f>+H19-G19</f>
        <v>#REF!</v>
      </c>
      <c r="J19" s="84" t="e">
        <f t="shared" si="13"/>
        <v>#REF!</v>
      </c>
      <c r="K19" s="71"/>
      <c r="L19" s="71" t="e">
        <f t="shared" si="4"/>
        <v>#REF!</v>
      </c>
      <c r="M19" s="73" t="e">
        <f t="shared" si="14"/>
        <v>#REF!</v>
      </c>
      <c r="N19" s="71" t="e">
        <f t="shared" si="5"/>
        <v>#REF!</v>
      </c>
      <c r="O19" s="71">
        <f t="shared" si="6"/>
        <v>0</v>
      </c>
      <c r="P19" s="73" t="e">
        <f t="shared" si="7"/>
        <v>#REF!</v>
      </c>
      <c r="Q19" s="71" t="e">
        <f>+P19-O19</f>
        <v>#REF!</v>
      </c>
      <c r="R19" s="85" t="e">
        <f t="shared" si="15"/>
        <v>#REF!</v>
      </c>
      <c r="S19" s="73">
        <v>4.4474399999999994</v>
      </c>
      <c r="T19" s="71" t="e">
        <f>+#REF!+#REF!</f>
        <v>#REF!</v>
      </c>
      <c r="U19" s="71" t="e">
        <f t="shared" si="8"/>
        <v>#REF!</v>
      </c>
      <c r="V19" s="73" t="e">
        <f t="shared" si="9"/>
        <v>#REF!</v>
      </c>
      <c r="W19" s="71">
        <f t="shared" si="10"/>
        <v>4.4474399999999994</v>
      </c>
      <c r="X19" s="71"/>
      <c r="Y19" s="71" t="e">
        <f t="shared" si="16"/>
        <v>#REF!</v>
      </c>
      <c r="Z19" s="90"/>
      <c r="AA19" s="73" t="e">
        <f>+Y19-W19</f>
        <v>#REF!</v>
      </c>
      <c r="AB19" s="85" t="e">
        <f t="shared" si="17"/>
        <v>#REF!</v>
      </c>
      <c r="AC19" s="9">
        <v>100</v>
      </c>
      <c r="AD19" s="11"/>
      <c r="AE19" s="16"/>
      <c r="AF19" s="24"/>
      <c r="AG19" s="24">
        <f t="shared" si="12"/>
        <v>76684.447440000004</v>
      </c>
      <c r="AH19" s="21"/>
      <c r="AI19" s="21"/>
      <c r="AJ19" s="21"/>
      <c r="AK19" s="21"/>
      <c r="AL19" s="23"/>
      <c r="AM19" s="23"/>
      <c r="AR19" s="23"/>
    </row>
    <row r="20" spans="1:55" ht="26.25">
      <c r="A20" s="75" t="s">
        <v>8</v>
      </c>
      <c r="B20" s="69">
        <v>3145204</v>
      </c>
      <c r="C20" s="70">
        <v>65000</v>
      </c>
      <c r="D20" s="71" t="e">
        <f t="shared" si="0"/>
        <v>#REF!</v>
      </c>
      <c r="E20" s="71" t="e">
        <f t="shared" si="1"/>
        <v>#REF!</v>
      </c>
      <c r="F20" s="72" t="e">
        <f t="shared" si="2"/>
        <v>#REF!</v>
      </c>
      <c r="G20" s="73">
        <f>+C20*AC20/100</f>
        <v>65000</v>
      </c>
      <c r="H20" s="71" t="e">
        <f t="shared" si="3"/>
        <v>#REF!</v>
      </c>
      <c r="I20" s="71" t="e">
        <f>+H20-G20</f>
        <v>#REF!</v>
      </c>
      <c r="J20" s="84" t="e">
        <f t="shared" si="13"/>
        <v>#REF!</v>
      </c>
      <c r="K20" s="71"/>
      <c r="L20" s="71" t="e">
        <f t="shared" si="4"/>
        <v>#REF!</v>
      </c>
      <c r="M20" s="73" t="e">
        <f t="shared" si="14"/>
        <v>#REF!</v>
      </c>
      <c r="N20" s="71" t="e">
        <f t="shared" si="5"/>
        <v>#REF!</v>
      </c>
      <c r="O20" s="71">
        <f t="shared" si="6"/>
        <v>0</v>
      </c>
      <c r="P20" s="73" t="e">
        <f t="shared" si="7"/>
        <v>#REF!</v>
      </c>
      <c r="Q20" s="71" t="e">
        <f>+P20-O20</f>
        <v>#REF!</v>
      </c>
      <c r="R20" s="85" t="e">
        <f t="shared" si="15"/>
        <v>#REF!</v>
      </c>
      <c r="S20" s="73">
        <v>2.8275000000000001</v>
      </c>
      <c r="T20" s="71" t="e">
        <f>+#REF!+#REF!+#REF!+#REF!+#REF!+#REF!</f>
        <v>#REF!</v>
      </c>
      <c r="U20" s="71" t="e">
        <f t="shared" si="8"/>
        <v>#REF!</v>
      </c>
      <c r="V20" s="73" t="e">
        <f t="shared" si="9"/>
        <v>#REF!</v>
      </c>
      <c r="W20" s="71">
        <f t="shared" si="10"/>
        <v>2.8275000000000001</v>
      </c>
      <c r="X20" s="71"/>
      <c r="Y20" s="71" t="e">
        <f t="shared" si="16"/>
        <v>#REF!</v>
      </c>
      <c r="Z20" s="90">
        <v>164.84641999999999</v>
      </c>
      <c r="AA20" s="73" t="e">
        <f>+Y20-W20</f>
        <v>#REF!</v>
      </c>
      <c r="AB20" s="85" t="e">
        <f t="shared" si="17"/>
        <v>#REF!</v>
      </c>
      <c r="AC20" s="25">
        <v>100</v>
      </c>
      <c r="AD20" s="11" t="s">
        <v>32</v>
      </c>
      <c r="AE20" s="16"/>
      <c r="AF20" s="24" t="e">
        <f>+T20-AR20</f>
        <v>#REF!</v>
      </c>
      <c r="AG20" s="24">
        <f t="shared" si="12"/>
        <v>65002.827499999999</v>
      </c>
      <c r="AH20" s="21"/>
      <c r="AI20" s="21"/>
      <c r="AJ20" s="21"/>
      <c r="AK20" s="21"/>
      <c r="AL20" s="23"/>
      <c r="AM20" s="23"/>
      <c r="AR20" s="23"/>
    </row>
    <row r="21" spans="1:55" ht="26.25">
      <c r="A21" s="75" t="s">
        <v>16</v>
      </c>
      <c r="B21" s="69">
        <v>3413100</v>
      </c>
      <c r="C21" s="77"/>
      <c r="D21" s="71" t="e">
        <f t="shared" si="0"/>
        <v>#REF!</v>
      </c>
      <c r="E21" s="78" t="e">
        <f t="shared" si="1"/>
        <v>#REF!</v>
      </c>
      <c r="F21" s="79" t="e">
        <f t="shared" si="2"/>
        <v>#REF!</v>
      </c>
      <c r="G21" s="73">
        <f>+C21*AC21/100</f>
        <v>0</v>
      </c>
      <c r="H21" s="71" t="e">
        <f t="shared" si="3"/>
        <v>#REF!</v>
      </c>
      <c r="I21" s="71" t="e">
        <f>+H21-G21</f>
        <v>#REF!</v>
      </c>
      <c r="J21" s="84" t="e">
        <f t="shared" si="13"/>
        <v>#REF!</v>
      </c>
      <c r="K21" s="71"/>
      <c r="L21" s="71" t="e">
        <f t="shared" si="4"/>
        <v>#REF!</v>
      </c>
      <c r="M21" s="73" t="e">
        <f t="shared" si="14"/>
        <v>#REF!</v>
      </c>
      <c r="N21" s="71" t="e">
        <f t="shared" si="5"/>
        <v>#REF!</v>
      </c>
      <c r="O21" s="71">
        <f t="shared" si="6"/>
        <v>0</v>
      </c>
      <c r="P21" s="73" t="e">
        <f t="shared" si="7"/>
        <v>#REF!</v>
      </c>
      <c r="Q21" s="71" t="e">
        <f>+P21-O21</f>
        <v>#REF!</v>
      </c>
      <c r="R21" s="85" t="e">
        <f t="shared" si="15"/>
        <v>#REF!</v>
      </c>
      <c r="S21" s="73">
        <v>2.4359999999999999</v>
      </c>
      <c r="T21" s="71" t="e">
        <f>+#REF!</f>
        <v>#REF!</v>
      </c>
      <c r="U21" s="71" t="e">
        <f t="shared" si="8"/>
        <v>#REF!</v>
      </c>
      <c r="V21" s="73" t="e">
        <f t="shared" si="9"/>
        <v>#REF!</v>
      </c>
      <c r="W21" s="71">
        <f t="shared" si="10"/>
        <v>2.4359999999999999</v>
      </c>
      <c r="X21" s="71"/>
      <c r="Y21" s="71" t="e">
        <f t="shared" si="16"/>
        <v>#REF!</v>
      </c>
      <c r="Z21" s="90">
        <v>1639.6</v>
      </c>
      <c r="AA21" s="73" t="e">
        <f>+Y21-W21</f>
        <v>#REF!</v>
      </c>
      <c r="AB21" s="85" t="e">
        <f t="shared" si="17"/>
        <v>#REF!</v>
      </c>
      <c r="AC21" s="25">
        <v>100</v>
      </c>
      <c r="AD21" s="11"/>
      <c r="AE21" s="16"/>
      <c r="AF21" s="24" t="e">
        <f>+T21-AR21</f>
        <v>#REF!</v>
      </c>
      <c r="AG21" s="24">
        <f t="shared" si="12"/>
        <v>2.4359999999999999</v>
      </c>
      <c r="AH21" s="21"/>
      <c r="AI21" s="21"/>
      <c r="AJ21" s="21"/>
      <c r="AK21" s="21"/>
      <c r="AL21" s="23"/>
      <c r="AM21" s="23"/>
      <c r="AR21" s="23"/>
    </row>
    <row r="22" spans="1:55" ht="26.25">
      <c r="A22" s="75" t="s">
        <v>7</v>
      </c>
      <c r="B22" s="69">
        <v>3422101</v>
      </c>
      <c r="C22" s="70">
        <v>840780</v>
      </c>
      <c r="D22" s="71" t="e">
        <f t="shared" si="0"/>
        <v>#REF!</v>
      </c>
      <c r="E22" s="71" t="e">
        <f t="shared" si="1"/>
        <v>#REF!</v>
      </c>
      <c r="F22" s="76" t="e">
        <f t="shared" si="2"/>
        <v>#REF!</v>
      </c>
      <c r="G22" s="73">
        <v>0</v>
      </c>
      <c r="H22" s="71" t="e">
        <f t="shared" si="3"/>
        <v>#REF!</v>
      </c>
      <c r="I22" s="71"/>
      <c r="J22" s="84"/>
      <c r="K22" s="71"/>
      <c r="L22" s="71" t="e">
        <f t="shared" si="4"/>
        <v>#REF!</v>
      </c>
      <c r="M22" s="73" t="e">
        <f t="shared" si="14"/>
        <v>#REF!</v>
      </c>
      <c r="N22" s="71" t="e">
        <f t="shared" si="5"/>
        <v>#REF!</v>
      </c>
      <c r="O22" s="71">
        <f t="shared" si="6"/>
        <v>0</v>
      </c>
      <c r="P22" s="73" t="e">
        <f t="shared" si="7"/>
        <v>#REF!</v>
      </c>
      <c r="Q22" s="71"/>
      <c r="R22" s="85"/>
      <c r="S22" s="73">
        <v>68.271336000000005</v>
      </c>
      <c r="T22" s="71" t="e">
        <f>+#REF!+#REF!+#REF!+#REF!+#REF!+#REF!+#REF!+#REF!+#REF!+#REF!+#REF!+#REF!+#REF!+#REF!+#REF!+#REF!+#REF!+#REF!+#REF!+#REF!+#REF!+#REF!</f>
        <v>#REF!</v>
      </c>
      <c r="U22" s="71" t="e">
        <f t="shared" si="8"/>
        <v>#REF!</v>
      </c>
      <c r="V22" s="73" t="e">
        <f t="shared" si="9"/>
        <v>#REF!</v>
      </c>
      <c r="W22" s="71">
        <f t="shared" si="10"/>
        <v>0</v>
      </c>
      <c r="X22" s="71"/>
      <c r="Y22" s="71" t="e">
        <f t="shared" si="16"/>
        <v>#REF!</v>
      </c>
      <c r="Z22" s="90"/>
      <c r="AA22" s="73" t="e">
        <f>+Y22-W22</f>
        <v>#REF!</v>
      </c>
      <c r="AB22" s="85"/>
      <c r="AC22" s="9">
        <v>0</v>
      </c>
      <c r="AD22" s="11"/>
      <c r="AE22" s="16"/>
      <c r="AF22" s="24" t="e">
        <f>+T22-AR22</f>
        <v>#REF!</v>
      </c>
      <c r="AG22" s="24">
        <f t="shared" si="12"/>
        <v>840848.27133599995</v>
      </c>
      <c r="AH22" s="21"/>
      <c r="AI22" s="21"/>
      <c r="AJ22" s="21"/>
      <c r="AK22" s="21"/>
      <c r="AL22" s="23"/>
      <c r="AM22" s="23"/>
      <c r="AR22" s="23"/>
    </row>
    <row r="23" spans="1:55" ht="26.25">
      <c r="A23" s="75" t="s">
        <v>75</v>
      </c>
      <c r="B23" s="69"/>
      <c r="C23" s="70">
        <v>42000</v>
      </c>
      <c r="D23" s="71"/>
      <c r="E23" s="71"/>
      <c r="F23" s="76"/>
      <c r="G23" s="73"/>
      <c r="H23" s="71"/>
      <c r="I23" s="71"/>
      <c r="J23" s="84"/>
      <c r="K23" s="71"/>
      <c r="L23" s="71"/>
      <c r="M23" s="73"/>
      <c r="N23" s="71"/>
      <c r="O23" s="71"/>
      <c r="P23" s="73"/>
      <c r="Q23" s="71"/>
      <c r="R23" s="85"/>
      <c r="S23" s="73"/>
      <c r="T23" s="71"/>
      <c r="U23" s="71"/>
      <c r="V23" s="73"/>
      <c r="W23" s="71"/>
      <c r="X23" s="71"/>
      <c r="Y23" s="71"/>
      <c r="Z23" s="90"/>
      <c r="AA23" s="73"/>
      <c r="AB23" s="85"/>
      <c r="AC23" s="9"/>
      <c r="AD23" s="11"/>
      <c r="AE23" s="16"/>
      <c r="AF23" s="24"/>
      <c r="AG23" s="24"/>
      <c r="AH23" s="21"/>
      <c r="AI23" s="21"/>
      <c r="AJ23" s="21"/>
      <c r="AK23" s="21"/>
      <c r="AL23" s="23"/>
      <c r="AM23" s="23"/>
      <c r="AR23" s="23"/>
    </row>
    <row r="24" spans="1:55" ht="26.25">
      <c r="A24" s="75" t="s">
        <v>76</v>
      </c>
      <c r="B24" s="69"/>
      <c r="C24" s="70">
        <v>683000</v>
      </c>
      <c r="D24" s="71"/>
      <c r="E24" s="71"/>
      <c r="F24" s="76"/>
      <c r="G24" s="73"/>
      <c r="H24" s="71"/>
      <c r="I24" s="71"/>
      <c r="J24" s="84"/>
      <c r="K24" s="71"/>
      <c r="L24" s="71"/>
      <c r="M24" s="73"/>
      <c r="N24" s="71"/>
      <c r="O24" s="71"/>
      <c r="P24" s="73"/>
      <c r="Q24" s="71"/>
      <c r="R24" s="85"/>
      <c r="S24" s="73"/>
      <c r="T24" s="71"/>
      <c r="U24" s="71"/>
      <c r="V24" s="73"/>
      <c r="W24" s="71"/>
      <c r="X24" s="71"/>
      <c r="Y24" s="71"/>
      <c r="Z24" s="90"/>
      <c r="AA24" s="73"/>
      <c r="AB24" s="85"/>
      <c r="AC24" s="9"/>
      <c r="AD24" s="11"/>
      <c r="AE24" s="16"/>
      <c r="AF24" s="24"/>
      <c r="AG24" s="24"/>
      <c r="AH24" s="21"/>
      <c r="AI24" s="21"/>
      <c r="AJ24" s="21"/>
      <c r="AK24" s="21"/>
      <c r="AL24" s="23"/>
      <c r="AM24" s="23"/>
      <c r="AR24" s="23"/>
    </row>
    <row r="25" spans="1:55" ht="26.25">
      <c r="A25" s="75" t="s">
        <v>10</v>
      </c>
      <c r="B25" s="69">
        <v>3422204</v>
      </c>
      <c r="C25" s="70"/>
      <c r="D25" s="71" t="e">
        <f>+T25+AH25+AJ25+AL25+AN25+AP25+AR25+AT25+AV25+AX25+AZ25+BB25</f>
        <v>#REF!</v>
      </c>
      <c r="E25" s="71" t="e">
        <f t="shared" si="1"/>
        <v>#REF!</v>
      </c>
      <c r="F25" s="76" t="e">
        <f t="shared" si="2"/>
        <v>#REF!</v>
      </c>
      <c r="G25" s="73">
        <v>0</v>
      </c>
      <c r="H25" s="71" t="e">
        <f t="shared" si="3"/>
        <v>#REF!</v>
      </c>
      <c r="I25" s="71"/>
      <c r="J25" s="84"/>
      <c r="K25" s="71"/>
      <c r="L25" s="71" t="e">
        <f>+T25+AZ25+BB25</f>
        <v>#REF!</v>
      </c>
      <c r="M25" s="73" t="e">
        <f t="shared" si="14"/>
        <v>#REF!</v>
      </c>
      <c r="N25" s="71" t="e">
        <f t="shared" si="5"/>
        <v>#REF!</v>
      </c>
      <c r="O25" s="71">
        <f>+K25*AC25/100</f>
        <v>0</v>
      </c>
      <c r="P25" s="73" t="e">
        <f t="shared" si="7"/>
        <v>#REF!</v>
      </c>
      <c r="Q25" s="71"/>
      <c r="R25" s="85"/>
      <c r="S25" s="73">
        <v>22.621884999999999</v>
      </c>
      <c r="T25" s="71" t="e">
        <f>+#REF!</f>
        <v>#REF!</v>
      </c>
      <c r="U25" s="71" t="e">
        <f>+T25-S25</f>
        <v>#REF!</v>
      </c>
      <c r="V25" s="73" t="e">
        <f>T25/S25</f>
        <v>#REF!</v>
      </c>
      <c r="W25" s="71">
        <f>+S25*AC25/100</f>
        <v>0</v>
      </c>
      <c r="X25" s="71"/>
      <c r="Y25" s="71" t="e">
        <f>+T25*AC25/100</f>
        <v>#REF!</v>
      </c>
      <c r="Z25" s="90"/>
      <c r="AA25" s="73"/>
      <c r="AB25" s="85"/>
      <c r="AC25" s="9">
        <v>0</v>
      </c>
      <c r="AD25" s="12"/>
      <c r="AE25" s="18"/>
      <c r="AF25" s="24" t="e">
        <f>+T25-AR25</f>
        <v>#REF!</v>
      </c>
      <c r="AG25" s="24">
        <f>+C25+S25</f>
        <v>22.621884999999999</v>
      </c>
      <c r="AH25" s="21"/>
      <c r="AI25" s="21"/>
      <c r="AJ25" s="21"/>
      <c r="AK25" s="21"/>
      <c r="AL25" s="23"/>
      <c r="AM25" s="23"/>
      <c r="AR25" s="23"/>
    </row>
    <row r="26" spans="1:55" ht="26.25">
      <c r="A26" s="75" t="s">
        <v>15</v>
      </c>
      <c r="B26" s="69">
        <v>3422217</v>
      </c>
      <c r="C26" s="70">
        <v>300025</v>
      </c>
      <c r="D26" s="71" t="e">
        <f>+T26+AH26+AJ26+AL26+AN26+AP26+AR26+AT26+AV26+AX26+AZ26+BB26</f>
        <v>#REF!</v>
      </c>
      <c r="E26" s="71" t="e">
        <f t="shared" si="1"/>
        <v>#REF!</v>
      </c>
      <c r="F26" s="79" t="e">
        <f>D26/C26*100</f>
        <v>#REF!</v>
      </c>
      <c r="G26" s="73">
        <f>+C26*AC26/100</f>
        <v>0</v>
      </c>
      <c r="H26" s="71" t="e">
        <f t="shared" si="3"/>
        <v>#REF!</v>
      </c>
      <c r="I26" s="71" t="e">
        <f>+H26-G26</f>
        <v>#REF!</v>
      </c>
      <c r="J26" s="84" t="e">
        <f t="shared" si="13"/>
        <v>#REF!</v>
      </c>
      <c r="K26" s="71"/>
      <c r="L26" s="71" t="e">
        <f>+T26+AZ26+BB26</f>
        <v>#REF!</v>
      </c>
      <c r="M26" s="73" t="e">
        <f t="shared" si="14"/>
        <v>#REF!</v>
      </c>
      <c r="N26" s="71" t="e">
        <f t="shared" si="5"/>
        <v>#REF!</v>
      </c>
      <c r="O26" s="71">
        <f>+K26*AC26/100</f>
        <v>0</v>
      </c>
      <c r="P26" s="73" t="e">
        <f t="shared" si="7"/>
        <v>#REF!</v>
      </c>
      <c r="Q26" s="71" t="e">
        <f>+P26-O26</f>
        <v>#REF!</v>
      </c>
      <c r="R26" s="85" t="e">
        <f t="shared" si="15"/>
        <v>#REF!</v>
      </c>
      <c r="S26" s="73">
        <v>49.517499999999998</v>
      </c>
      <c r="T26" s="71" t="e">
        <f>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U26" s="71" t="e">
        <f>+T26-S26</f>
        <v>#REF!</v>
      </c>
      <c r="V26" s="73" t="e">
        <f>T26/S26</f>
        <v>#REF!</v>
      </c>
      <c r="W26" s="71">
        <f>+S26*AC26/100</f>
        <v>0</v>
      </c>
      <c r="X26" s="71"/>
      <c r="Y26" s="71" t="e">
        <f>+T26*AC26/100</f>
        <v>#REF!</v>
      </c>
      <c r="Z26" s="90"/>
      <c r="AA26" s="73" t="e">
        <f>+Y26-W26</f>
        <v>#REF!</v>
      </c>
      <c r="AB26" s="85" t="e">
        <f t="shared" si="17"/>
        <v>#REF!</v>
      </c>
      <c r="AC26" s="25">
        <v>0</v>
      </c>
      <c r="AD26" s="11"/>
      <c r="AE26" s="16"/>
      <c r="AF26" s="24" t="e">
        <f>+T26-AR26</f>
        <v>#REF!</v>
      </c>
      <c r="AG26" s="24">
        <f>+C26+S26</f>
        <v>300074.51750000002</v>
      </c>
      <c r="AH26" s="21"/>
      <c r="AI26" s="21"/>
      <c r="AJ26" s="21"/>
      <c r="AK26" s="21"/>
      <c r="AL26" s="23"/>
      <c r="AM26" s="23"/>
      <c r="AR26" s="23"/>
    </row>
    <row r="27" spans="1:55" ht="26.25">
      <c r="A27" s="75" t="s">
        <v>11</v>
      </c>
      <c r="B27" s="69">
        <v>3430105</v>
      </c>
      <c r="C27" s="70">
        <v>1574968</v>
      </c>
      <c r="D27" s="71" t="e">
        <f>+T27+AH27+AJ27+AL27+AN27+AP27+AR27+AT27+AV27+AX27+AZ27+BB27</f>
        <v>#REF!</v>
      </c>
      <c r="E27" s="71" t="e">
        <f>+D27-C27</f>
        <v>#REF!</v>
      </c>
      <c r="F27" s="72" t="e">
        <f>D27/C27*100</f>
        <v>#REF!</v>
      </c>
      <c r="G27" s="73">
        <v>0</v>
      </c>
      <c r="H27" s="71" t="e">
        <f t="shared" si="3"/>
        <v>#REF!</v>
      </c>
      <c r="I27" s="71" t="e">
        <f>+H27-G27</f>
        <v>#REF!</v>
      </c>
      <c r="J27" s="84"/>
      <c r="K27" s="71"/>
      <c r="L27" s="71" t="e">
        <f>+T27+AZ27+BB27</f>
        <v>#REF!</v>
      </c>
      <c r="M27" s="73" t="e">
        <f t="shared" si="14"/>
        <v>#REF!</v>
      </c>
      <c r="N27" s="71" t="e">
        <f t="shared" si="5"/>
        <v>#REF!</v>
      </c>
      <c r="O27" s="71">
        <f>+K27*AC27/100</f>
        <v>0</v>
      </c>
      <c r="P27" s="73" t="e">
        <f t="shared" si="7"/>
        <v>#REF!</v>
      </c>
      <c r="Q27" s="71" t="e">
        <f>+P27-O27</f>
        <v>#REF!</v>
      </c>
      <c r="R27" s="85"/>
      <c r="S27" s="73">
        <v>123.3199944</v>
      </c>
      <c r="T27" s="71" t="e">
        <f>+#REF!+#REF!+#REF!+#REF!+#REF!+#REF!+#REF!+#REF!+#REF!+#REF!+#REF!+#REF!+#REF!+#REF!+#REF!+#REF!+#REF!+#REF!+#REF!+#REF!</f>
        <v>#REF!</v>
      </c>
      <c r="U27" s="71" t="e">
        <f>+T27-S27</f>
        <v>#REF!</v>
      </c>
      <c r="V27" s="73" t="e">
        <f>T27/S27</f>
        <v>#REF!</v>
      </c>
      <c r="W27" s="71">
        <f>+S27*AC27/100</f>
        <v>0</v>
      </c>
      <c r="X27" s="71"/>
      <c r="Y27" s="71" t="e">
        <f>+T27*AC27/100</f>
        <v>#REF!</v>
      </c>
      <c r="Z27" s="90"/>
      <c r="AA27" s="73" t="e">
        <f>+Y27-W27</f>
        <v>#REF!</v>
      </c>
      <c r="AB27" s="85"/>
      <c r="AC27" s="9">
        <v>0</v>
      </c>
      <c r="AD27" s="11"/>
      <c r="AE27" s="16"/>
      <c r="AF27" s="24" t="e">
        <f>+T27-AR27</f>
        <v>#REF!</v>
      </c>
      <c r="AG27" s="24">
        <f>+C27+S27</f>
        <v>1575091.3199944</v>
      </c>
      <c r="AH27" s="21"/>
      <c r="AI27" s="21"/>
      <c r="AJ27" s="21"/>
      <c r="AK27" s="21"/>
      <c r="AL27" s="23"/>
      <c r="AM27" s="23"/>
      <c r="AR27" s="23"/>
    </row>
    <row r="28" spans="1:55" ht="27" thickBot="1">
      <c r="A28" s="75" t="s">
        <v>14</v>
      </c>
      <c r="B28" s="69">
        <v>3450960</v>
      </c>
      <c r="C28" s="70"/>
      <c r="D28" s="71" t="e">
        <f>+T28+AH28+AJ28+AL28+AN28+AP28+AR28+AT28+AV28+AX28+AZ28+BB28</f>
        <v>#REF!</v>
      </c>
      <c r="E28" s="71" t="e">
        <f t="shared" si="1"/>
        <v>#REF!</v>
      </c>
      <c r="F28" s="79"/>
      <c r="G28" s="73">
        <v>0</v>
      </c>
      <c r="H28" s="71" t="e">
        <f t="shared" si="3"/>
        <v>#REF!</v>
      </c>
      <c r="I28" s="71" t="e">
        <f>+H28-G28</f>
        <v>#REF!</v>
      </c>
      <c r="J28" s="84"/>
      <c r="K28" s="71"/>
      <c r="L28" s="71" t="e">
        <f>+T28+AZ28+BB28</f>
        <v>#REF!</v>
      </c>
      <c r="M28" s="73" t="e">
        <f t="shared" si="14"/>
        <v>#REF!</v>
      </c>
      <c r="N28" s="71"/>
      <c r="O28" s="71">
        <f>+K28*AC28/100</f>
        <v>0</v>
      </c>
      <c r="P28" s="73" t="e">
        <f t="shared" si="7"/>
        <v>#REF!</v>
      </c>
      <c r="Q28" s="71" t="e">
        <f>+P28-O28</f>
        <v>#REF!</v>
      </c>
      <c r="R28" s="85"/>
      <c r="S28" s="73">
        <v>0</v>
      </c>
      <c r="T28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+25.1+7</f>
        <v>#REF!</v>
      </c>
      <c r="U28" s="71" t="e">
        <f>+T28-S28</f>
        <v>#REF!</v>
      </c>
      <c r="V28" s="73"/>
      <c r="W28" s="71">
        <f>+S28*AC28/100</f>
        <v>0</v>
      </c>
      <c r="X28" s="71"/>
      <c r="Y28" s="71" t="e">
        <f>+T28*AC28/100</f>
        <v>#REF!</v>
      </c>
      <c r="Z28" s="91">
        <v>33023</v>
      </c>
      <c r="AA28" s="73" t="e">
        <f>+Y28-W28</f>
        <v>#REF!</v>
      </c>
      <c r="AB28" s="85"/>
      <c r="AC28" s="9">
        <v>100</v>
      </c>
      <c r="AD28" s="13"/>
      <c r="AE28" s="16"/>
      <c r="AF28" s="24" t="e">
        <f>+T28-AR28</f>
        <v>#REF!</v>
      </c>
      <c r="AG28" s="24">
        <f>+C28+S28</f>
        <v>0</v>
      </c>
      <c r="AH28" s="21"/>
      <c r="AI28" s="21"/>
      <c r="AJ28" s="21"/>
      <c r="AK28" s="21"/>
      <c r="AL28" s="23"/>
      <c r="AM28" s="23"/>
      <c r="AR28" s="23"/>
    </row>
    <row r="29" spans="1:55" s="3" customFormat="1" ht="26.25" thickBot="1">
      <c r="A29" s="80" t="s">
        <v>51</v>
      </c>
      <c r="B29" s="81" t="s">
        <v>42</v>
      </c>
      <c r="C29" s="81">
        <f>SUM(C9:C28)</f>
        <v>62225758.000000007</v>
      </c>
      <c r="D29" s="82" t="e">
        <f>SUM(D9:D28)</f>
        <v>#REF!</v>
      </c>
      <c r="E29" s="82" t="e">
        <f>+D29-C29</f>
        <v>#REF!</v>
      </c>
      <c r="F29" s="83" t="e">
        <f>D29/C29*100</f>
        <v>#REF!</v>
      </c>
      <c r="G29" s="81">
        <f>SUM(G9:G28)</f>
        <v>26557651.600000001</v>
      </c>
      <c r="H29" s="82" t="e">
        <f>SUM(H9:H28)</f>
        <v>#REF!</v>
      </c>
      <c r="I29" s="82" t="e">
        <f>+H29-G29</f>
        <v>#REF!</v>
      </c>
      <c r="J29" s="86" t="e">
        <f t="shared" si="13"/>
        <v>#REF!</v>
      </c>
      <c r="K29" s="82">
        <f>SUM(K9:K28)</f>
        <v>0</v>
      </c>
      <c r="L29" s="82" t="e">
        <f>SUM(L9:L28)</f>
        <v>#REF!</v>
      </c>
      <c r="M29" s="81" t="e">
        <f>+L29-K29</f>
        <v>#REF!</v>
      </c>
      <c r="N29" s="82" t="e">
        <f>L29/K29*100</f>
        <v>#REF!</v>
      </c>
      <c r="O29" s="82">
        <f>SUM(O9:O28)</f>
        <v>0</v>
      </c>
      <c r="P29" s="81" t="e">
        <f>SUM(P9:P28)</f>
        <v>#REF!</v>
      </c>
      <c r="Q29" s="82" t="e">
        <f>+P29-O29</f>
        <v>#REF!</v>
      </c>
      <c r="R29" s="87" t="e">
        <f t="shared" si="15"/>
        <v>#REF!</v>
      </c>
      <c r="S29" s="81">
        <f>SUM(S9:S28)</f>
        <v>4414.7371175999997</v>
      </c>
      <c r="T29" s="82" t="e">
        <f>SUM(T9:T28)</f>
        <v>#REF!</v>
      </c>
      <c r="U29" s="82" t="e">
        <f>+T29-S29</f>
        <v>#REF!</v>
      </c>
      <c r="V29" s="81" t="e">
        <f>T29/S29*100</f>
        <v>#REF!</v>
      </c>
      <c r="W29" s="82">
        <f>SUM(W9:W28)</f>
        <v>1829.1893776199997</v>
      </c>
      <c r="X29" s="82"/>
      <c r="Y29" s="82" t="e">
        <f>SUM(Y9:Y28)</f>
        <v>#REF!</v>
      </c>
      <c r="Z29" s="82">
        <f>SUM(Z9:Z28)</f>
        <v>1064769.1464199999</v>
      </c>
      <c r="AA29" s="81" t="e">
        <f>+Y29-W29</f>
        <v>#REF!</v>
      </c>
      <c r="AB29" s="87" t="e">
        <f t="shared" si="17"/>
        <v>#REF!</v>
      </c>
      <c r="AC29" s="20"/>
      <c r="AD29" s="8"/>
      <c r="AE29" s="15"/>
      <c r="AH29" s="22">
        <f t="shared" ref="AH29:BA29" si="18">SUM(AH9:AH28)</f>
        <v>0</v>
      </c>
      <c r="AI29" s="22">
        <f t="shared" si="18"/>
        <v>3.2257050000000002E-2</v>
      </c>
      <c r="AJ29" s="22">
        <f t="shared" si="18"/>
        <v>0</v>
      </c>
      <c r="AK29" s="22">
        <f t="shared" si="18"/>
        <v>0</v>
      </c>
      <c r="AL29" s="22">
        <f t="shared" si="18"/>
        <v>0</v>
      </c>
      <c r="AM29" s="22">
        <f t="shared" si="18"/>
        <v>0</v>
      </c>
      <c r="AN29" s="22">
        <f t="shared" si="18"/>
        <v>0</v>
      </c>
      <c r="AO29" s="22">
        <f t="shared" si="18"/>
        <v>0</v>
      </c>
      <c r="AP29" s="22">
        <f t="shared" si="18"/>
        <v>0</v>
      </c>
      <c r="AQ29" s="22">
        <f t="shared" si="18"/>
        <v>0</v>
      </c>
      <c r="AR29" s="22">
        <f t="shared" si="18"/>
        <v>0</v>
      </c>
      <c r="AS29" s="22">
        <f t="shared" si="18"/>
        <v>0</v>
      </c>
      <c r="AT29" s="22">
        <f t="shared" si="18"/>
        <v>0</v>
      </c>
      <c r="AU29" s="22">
        <f t="shared" si="18"/>
        <v>0</v>
      </c>
      <c r="AV29" s="22">
        <f t="shared" si="18"/>
        <v>0</v>
      </c>
      <c r="AW29" s="22">
        <f t="shared" si="18"/>
        <v>0</v>
      </c>
      <c r="AX29" s="22">
        <f t="shared" si="18"/>
        <v>0</v>
      </c>
      <c r="AY29" s="22">
        <f t="shared" si="18"/>
        <v>0</v>
      </c>
      <c r="AZ29" s="22">
        <f t="shared" si="18"/>
        <v>0</v>
      </c>
      <c r="BA29" s="22">
        <f t="shared" si="18"/>
        <v>0</v>
      </c>
      <c r="BB29" s="22">
        <f>SUM(BB9:BB28)</f>
        <v>0</v>
      </c>
      <c r="BC29" s="22">
        <f>SUM(BC9:BC28)</f>
        <v>0</v>
      </c>
    </row>
    <row r="30" spans="1:55" ht="23.25" thickBot="1">
      <c r="D30" s="1">
        <v>59013.599999999999</v>
      </c>
      <c r="H30" s="1">
        <v>21182</v>
      </c>
      <c r="K30" s="1">
        <v>32783.731</v>
      </c>
      <c r="O30" s="1">
        <v>13556.713960000001</v>
      </c>
      <c r="S30" s="4"/>
      <c r="T30" s="4"/>
      <c r="U30" s="48"/>
      <c r="V30" s="4"/>
      <c r="W30" s="4"/>
      <c r="X30" s="4"/>
      <c r="Y30" s="4"/>
      <c r="Z30" s="4"/>
      <c r="AA30" s="48"/>
      <c r="AB30" s="49"/>
      <c r="AC30" s="4"/>
    </row>
    <row r="31" spans="1:55">
      <c r="D31" s="66" t="e">
        <f>+D30-D29</f>
        <v>#REF!</v>
      </c>
      <c r="I31" s="1" t="s">
        <v>70</v>
      </c>
      <c r="K31" s="66">
        <f>+K29+K30</f>
        <v>32783.731</v>
      </c>
      <c r="O31" s="66">
        <f>+O29+O30</f>
        <v>13556.713960000001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55">
      <c r="D32" s="66"/>
      <c r="H32" s="66" t="e">
        <f>+H29-H30</f>
        <v>#REF!</v>
      </c>
      <c r="S32" s="4"/>
      <c r="T32" s="4"/>
      <c r="U32" s="4"/>
      <c r="V32" s="4"/>
      <c r="W32" s="4"/>
      <c r="X32" s="4"/>
      <c r="Y32" s="4"/>
      <c r="Z32" s="4"/>
      <c r="AA32" s="4">
        <v>-0.36003059000000359</v>
      </c>
      <c r="AB32" s="4"/>
      <c r="AC32" s="4"/>
    </row>
    <row r="33" spans="4:29"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4:29"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4:29">
      <c r="D35" s="66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4:29"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4:29">
      <c r="M37" s="1">
        <v>1200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4:29"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4:29"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4:29"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4:29"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4:29"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4:29"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4:29"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4:29"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4:29"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4:29"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4:29"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9:29"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9:29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9:29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9:29"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9:29"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9:29"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9:29"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9:29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9:29"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9:29"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9:29"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9:29"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9:29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9:29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9:29"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9:29"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9:29"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9:29"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9:29">
      <c r="S67" s="4"/>
      <c r="T67" s="4"/>
      <c r="U67" s="4"/>
      <c r="V67" s="4"/>
      <c r="W67" s="4"/>
      <c r="X67" s="4"/>
      <c r="AB67" s="4"/>
      <c r="AC67" s="4"/>
    </row>
    <row r="68" spans="19:29">
      <c r="S68" s="4"/>
      <c r="T68" s="4"/>
      <c r="U68" s="4"/>
      <c r="V68" s="4"/>
      <c r="W68" s="4"/>
      <c r="X68" s="4"/>
      <c r="AB68" s="4"/>
      <c r="AC68" s="4"/>
    </row>
    <row r="69" spans="19:29">
      <c r="S69" s="4"/>
      <c r="T69" s="4"/>
      <c r="U69" s="4"/>
      <c r="V69" s="4"/>
      <c r="W69" s="4"/>
      <c r="X69" s="4"/>
      <c r="AB69" s="4"/>
      <c r="AC69" s="4"/>
    </row>
    <row r="70" spans="19:29">
      <c r="S70" s="4"/>
      <c r="T70" s="4"/>
      <c r="U70" s="4"/>
      <c r="V70" s="4"/>
      <c r="W70" s="4"/>
      <c r="X70" s="4"/>
      <c r="AB70" s="4"/>
      <c r="AC70" s="4"/>
    </row>
    <row r="71" spans="19:29">
      <c r="S71" s="4"/>
      <c r="T71" s="4"/>
      <c r="U71" s="4"/>
      <c r="V71" s="4"/>
      <c r="W71" s="4"/>
      <c r="X71" s="4"/>
      <c r="AB71" s="4"/>
      <c r="AC71" s="4"/>
    </row>
    <row r="72" spans="19:29">
      <c r="S72" s="4"/>
      <c r="T72" s="4"/>
      <c r="U72" s="4"/>
      <c r="V72" s="4"/>
      <c r="W72" s="4"/>
      <c r="X72" s="4"/>
      <c r="AB72" s="4"/>
      <c r="AC72" s="4"/>
    </row>
    <row r="73" spans="19:29">
      <c r="S73" s="4"/>
      <c r="T73" s="4"/>
      <c r="U73" s="4"/>
      <c r="V73" s="4"/>
      <c r="W73" s="4"/>
      <c r="X73" s="4"/>
      <c r="AB73" s="4"/>
      <c r="AC73" s="4"/>
    </row>
  </sheetData>
  <mergeCells count="55">
    <mergeCell ref="AT7:AU7"/>
    <mergeCell ref="AV7:AW7"/>
    <mergeCell ref="AX7:AY7"/>
    <mergeCell ref="AZ7:BA7"/>
    <mergeCell ref="C8:F8"/>
    <mergeCell ref="G8:J8"/>
    <mergeCell ref="K8:N8"/>
    <mergeCell ref="O8:R8"/>
    <mergeCell ref="S8:V8"/>
    <mergeCell ref="W8:AB8"/>
    <mergeCell ref="AH7:AI7"/>
    <mergeCell ref="AJ7:AK7"/>
    <mergeCell ref="AL7:AM7"/>
    <mergeCell ref="AN7:AO7"/>
    <mergeCell ref="AP7:AQ7"/>
    <mergeCell ref="AR7:AS7"/>
    <mergeCell ref="AA5:AB5"/>
    <mergeCell ref="AC5:AC8"/>
    <mergeCell ref="AD5:AD8"/>
    <mergeCell ref="AE5:AE8"/>
    <mergeCell ref="AA6:AA7"/>
    <mergeCell ref="AB6:AB7"/>
    <mergeCell ref="Y5:Y7"/>
    <mergeCell ref="Q6:Q7"/>
    <mergeCell ref="R6:R7"/>
    <mergeCell ref="U6:U7"/>
    <mergeCell ref="V6:V7"/>
    <mergeCell ref="T5:T7"/>
    <mergeCell ref="G5:G7"/>
    <mergeCell ref="M5:N5"/>
    <mergeCell ref="O5:O7"/>
    <mergeCell ref="U5:V5"/>
    <mergeCell ref="W5:W7"/>
    <mergeCell ref="M6:M7"/>
    <mergeCell ref="N6:N7"/>
    <mergeCell ref="H5:H7"/>
    <mergeCell ref="I5:J5"/>
    <mergeCell ref="K5:K7"/>
    <mergeCell ref="L5:L7"/>
    <mergeCell ref="BB7:BC7"/>
    <mergeCell ref="A1:AB1"/>
    <mergeCell ref="A2:AB2"/>
    <mergeCell ref="A3:AB3"/>
    <mergeCell ref="A5:A7"/>
    <mergeCell ref="B5:B7"/>
    <mergeCell ref="C5:C7"/>
    <mergeCell ref="D5:D7"/>
    <mergeCell ref="P5:P7"/>
    <mergeCell ref="Q5:R5"/>
    <mergeCell ref="S5:S7"/>
    <mergeCell ref="E6:E7"/>
    <mergeCell ref="F6:F7"/>
    <mergeCell ref="I6:I7"/>
    <mergeCell ref="J6:J7"/>
    <mergeCell ref="E5:F5"/>
  </mergeCells>
  <printOptions horizontalCentered="1"/>
  <pageMargins left="0" right="0" top="0.55118110236220474" bottom="0" header="0" footer="0"/>
  <pageSetup paperSize="9" scale="51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0">
    <tabColor rgb="FF92D050"/>
  </sheetPr>
  <dimension ref="A1:AW72"/>
  <sheetViews>
    <sheetView view="pageBreakPreview" zoomScale="55" zoomScaleNormal="85" zoomScaleSheetLayoutView="55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AA17" sqref="AA17"/>
    </sheetView>
  </sheetViews>
  <sheetFormatPr defaultRowHeight="15.75"/>
  <cols>
    <col min="1" max="1" width="75.140625" style="1" customWidth="1"/>
    <col min="2" max="3" width="18.85546875" style="1" customWidth="1"/>
    <col min="4" max="4" width="17.5703125" style="1" customWidth="1"/>
    <col min="5" max="5" width="15.42578125" style="1" customWidth="1"/>
    <col min="6" max="6" width="13" style="1" customWidth="1"/>
    <col min="7" max="7" width="16" style="1" customWidth="1"/>
    <col min="8" max="8" width="15.140625" style="1" customWidth="1"/>
    <col min="9" max="9" width="18.7109375" style="1" customWidth="1"/>
    <col min="10" max="10" width="10.85546875" style="1" customWidth="1"/>
    <col min="11" max="11" width="18.85546875" style="1" customWidth="1"/>
    <col min="12" max="12" width="14.42578125" style="1" customWidth="1"/>
    <col min="13" max="13" width="15.28515625" style="1" customWidth="1"/>
    <col min="14" max="14" width="9.85546875" style="1" customWidth="1"/>
    <col min="15" max="15" width="16" style="1" customWidth="1"/>
    <col min="16" max="16" width="13.5703125" style="1" customWidth="1"/>
    <col min="17" max="17" width="14.5703125" style="1" customWidth="1"/>
    <col min="18" max="18" width="15.42578125" style="1" customWidth="1"/>
    <col min="19" max="19" width="19.7109375" style="1" customWidth="1"/>
    <col min="20" max="20" width="14" style="1" customWidth="1"/>
    <col min="21" max="21" width="15" style="1" customWidth="1"/>
    <col min="22" max="22" width="14.140625" style="1" customWidth="1"/>
    <col min="23" max="23" width="16.7109375" style="1" customWidth="1"/>
    <col min="24" max="24" width="14.140625" style="1" customWidth="1"/>
    <col min="25" max="25" width="14" style="1" customWidth="1"/>
    <col min="26" max="26" width="16.85546875" style="1" customWidth="1"/>
    <col min="27" max="27" width="16.85546875" style="51" customWidth="1"/>
    <col min="28" max="28" width="17.7109375" style="51" customWidth="1"/>
    <col min="29" max="29" width="17.85546875" style="1" customWidth="1"/>
    <col min="30" max="31" width="21.28515625" style="1" hidden="1" customWidth="1"/>
    <col min="32" max="32" width="9.28515625" style="1" bestFit="1" customWidth="1"/>
    <col min="33" max="33" width="15" style="1" customWidth="1"/>
    <col min="34" max="35" width="13.42578125" style="1" customWidth="1"/>
    <col min="36" max="16384" width="9.140625" style="1"/>
  </cols>
  <sheetData>
    <row r="1" spans="1:49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50"/>
      <c r="AB1" s="50"/>
      <c r="AC1" s="5"/>
    </row>
    <row r="2" spans="1:49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B2" s="50"/>
      <c r="AC2" s="5"/>
    </row>
    <row r="3" spans="1:49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50"/>
      <c r="AB3" s="52"/>
      <c r="AC3" s="6"/>
    </row>
    <row r="4" spans="1:49" ht="24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60"/>
      <c r="V4" s="27"/>
      <c r="W4" s="27"/>
      <c r="X4" s="27"/>
      <c r="Y4" s="27"/>
      <c r="Z4" s="27" t="s">
        <v>12</v>
      </c>
      <c r="AA4" s="53"/>
      <c r="AB4" s="53"/>
      <c r="AC4" s="2"/>
    </row>
    <row r="5" spans="1:49" s="3" customFormat="1" ht="17.2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 s="179" t="s">
        <v>22</v>
      </c>
      <c r="U5" s="180" t="s">
        <v>0</v>
      </c>
      <c r="V5" s="181"/>
      <c r="W5" s="177" t="s">
        <v>21</v>
      </c>
      <c r="X5" s="179" t="s">
        <v>22</v>
      </c>
      <c r="Y5" s="180" t="s">
        <v>0</v>
      </c>
      <c r="Z5" s="194"/>
      <c r="AA5" s="183">
        <v>2018</v>
      </c>
      <c r="AB5" s="185" t="s">
        <v>56</v>
      </c>
      <c r="AC5" s="186" t="s">
        <v>23</v>
      </c>
      <c r="AD5" s="189" t="s">
        <v>39</v>
      </c>
      <c r="AE5" s="191" t="s">
        <v>41</v>
      </c>
    </row>
    <row r="6" spans="1:49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78"/>
      <c r="T6" s="174"/>
      <c r="U6" s="190" t="s">
        <v>1</v>
      </c>
      <c r="V6" s="182" t="s">
        <v>2</v>
      </c>
      <c r="W6" s="178"/>
      <c r="X6" s="174"/>
      <c r="Y6" s="190" t="s">
        <v>1</v>
      </c>
      <c r="Z6" s="195" t="s">
        <v>2</v>
      </c>
      <c r="AA6" s="184"/>
      <c r="AB6" s="185"/>
      <c r="AC6" s="187"/>
      <c r="AD6" s="189"/>
      <c r="AE6" s="192"/>
    </row>
    <row r="7" spans="1:49" s="3" customFormat="1" ht="46.5" customHeight="1">
      <c r="A7" s="174"/>
      <c r="B7" s="176"/>
      <c r="C7" s="178"/>
      <c r="D7" s="174"/>
      <c r="E7" s="190"/>
      <c r="F7" s="182"/>
      <c r="G7" s="178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78"/>
      <c r="T7" s="174"/>
      <c r="U7" s="190"/>
      <c r="V7" s="182"/>
      <c r="W7" s="178"/>
      <c r="X7" s="174"/>
      <c r="Y7" s="190"/>
      <c r="Z7" s="195"/>
      <c r="AA7" s="184"/>
      <c r="AB7" s="185"/>
      <c r="AC7" s="187"/>
      <c r="AD7" s="189"/>
      <c r="AE7" s="192"/>
      <c r="AH7" s="196" t="s">
        <v>43</v>
      </c>
      <c r="AI7" s="196"/>
      <c r="AJ7" s="196" t="s">
        <v>46</v>
      </c>
      <c r="AK7" s="196"/>
      <c r="AL7" s="196" t="s">
        <v>47</v>
      </c>
      <c r="AM7" s="196"/>
      <c r="AN7" s="196" t="s">
        <v>50</v>
      </c>
      <c r="AO7" s="196"/>
      <c r="AP7" s="196" t="s">
        <v>52</v>
      </c>
      <c r="AQ7" s="196"/>
      <c r="AR7" s="196" t="s">
        <v>54</v>
      </c>
      <c r="AS7" s="196"/>
      <c r="AT7" s="196" t="s">
        <v>55</v>
      </c>
      <c r="AU7" s="196"/>
      <c r="AV7" s="196" t="s">
        <v>55</v>
      </c>
      <c r="AW7" s="196"/>
    </row>
    <row r="8" spans="1:49" ht="23.25">
      <c r="A8" s="28" t="s">
        <v>3</v>
      </c>
      <c r="B8" s="29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197" t="s">
        <v>60</v>
      </c>
      <c r="L8" s="198"/>
      <c r="M8" s="198"/>
      <c r="N8" s="199"/>
      <c r="O8" s="197" t="s">
        <v>61</v>
      </c>
      <c r="P8" s="198"/>
      <c r="Q8" s="198"/>
      <c r="R8" s="199"/>
      <c r="S8" s="197" t="s">
        <v>64</v>
      </c>
      <c r="T8" s="198"/>
      <c r="U8" s="198"/>
      <c r="V8" s="199"/>
      <c r="W8" s="197" t="s">
        <v>65</v>
      </c>
      <c r="X8" s="198"/>
      <c r="Y8" s="198"/>
      <c r="Z8" s="200"/>
      <c r="AA8" s="61"/>
      <c r="AB8" s="54"/>
      <c r="AC8" s="188"/>
      <c r="AD8" s="189"/>
      <c r="AE8" s="193"/>
      <c r="AH8" s="2" t="s">
        <v>44</v>
      </c>
      <c r="AI8" s="2" t="s">
        <v>45</v>
      </c>
      <c r="AJ8" s="2" t="s">
        <v>44</v>
      </c>
      <c r="AK8" s="2" t="s">
        <v>45</v>
      </c>
      <c r="AL8" s="2" t="s">
        <v>44</v>
      </c>
      <c r="AM8" s="2" t="s">
        <v>45</v>
      </c>
      <c r="AN8" s="2" t="s">
        <v>44</v>
      </c>
      <c r="AO8" s="2" t="s">
        <v>45</v>
      </c>
      <c r="AP8" s="2" t="s">
        <v>44</v>
      </c>
      <c r="AQ8" s="2" t="s">
        <v>45</v>
      </c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</row>
    <row r="9" spans="1:49" ht="35.25" customHeight="1">
      <c r="A9" s="30" t="s">
        <v>20</v>
      </c>
      <c r="B9" s="31">
        <v>3111100</v>
      </c>
      <c r="C9" s="32">
        <v>13547.831</v>
      </c>
      <c r="D9" s="33" t="e">
        <f>+T9+AH9+AJ9+AL9+AN9+AP9+AR9+AT9+AV9</f>
        <v>#REF!</v>
      </c>
      <c r="E9" s="33" t="e">
        <f t="shared" ref="E9:E27" si="0">+D9-C9</f>
        <v>#REF!</v>
      </c>
      <c r="F9" s="34" t="e">
        <f t="shared" ref="F9:F24" si="1">D9/C9*100</f>
        <v>#REF!</v>
      </c>
      <c r="G9" s="35">
        <f>+C9*AC9/100</f>
        <v>7044.8721200000009</v>
      </c>
      <c r="H9" s="33" t="e">
        <f>+X9+AI9+AK9+AM9+AO9+AQ9+AS9+AU9+AW9</f>
        <v>#REF!</v>
      </c>
      <c r="I9" s="33" t="e">
        <f>+H9-G9</f>
        <v>#REF!</v>
      </c>
      <c r="J9" s="34" t="e">
        <f>H9/G9*100</f>
        <v>#REF!</v>
      </c>
      <c r="K9" s="63">
        <v>3700</v>
      </c>
      <c r="L9" s="33" t="e">
        <f>+T9+AT9</f>
        <v>#REF!</v>
      </c>
      <c r="M9" s="33" t="e">
        <f t="shared" ref="M9:M28" si="2">+L9-K9</f>
        <v>#REF!</v>
      </c>
      <c r="N9" s="34" t="e">
        <f t="shared" ref="N9:N26" si="3">L9/K9*100</f>
        <v>#REF!</v>
      </c>
      <c r="O9" s="35">
        <f t="shared" ref="O9:O27" si="4">+K9*AC9/100</f>
        <v>1924</v>
      </c>
      <c r="P9" s="33" t="e">
        <f>+X9+AU9</f>
        <v>#REF!</v>
      </c>
      <c r="Q9" s="33" t="e">
        <f>+P9-O9</f>
        <v>#REF!</v>
      </c>
      <c r="R9" s="34" t="e">
        <f>P9/O9*100</f>
        <v>#REF!</v>
      </c>
      <c r="S9" s="33">
        <v>1184</v>
      </c>
      <c r="T9" s="45" t="e">
        <f>+#REF!+#REF!+#REF!+#REF!+#REF!+#REF!</f>
        <v>#REF!</v>
      </c>
      <c r="U9" s="33" t="e">
        <f t="shared" ref="U9:U28" si="5">+T9-S9</f>
        <v>#REF!</v>
      </c>
      <c r="V9" s="36" t="e">
        <f t="shared" ref="V9:V27" si="6">T9/S9</f>
        <v>#REF!</v>
      </c>
      <c r="W9" s="35">
        <f t="shared" ref="W9:W27" si="7">+S9*AC9/100</f>
        <v>615.67999999999995</v>
      </c>
      <c r="X9" s="39" t="e">
        <f>+T9*AC9/100</f>
        <v>#REF!</v>
      </c>
      <c r="Y9" s="33" t="e">
        <f t="shared" ref="Y9:Y27" si="8">+X9-W9</f>
        <v>#REF!</v>
      </c>
      <c r="Z9" s="37" t="e">
        <f>X9/W9</f>
        <v>#REF!</v>
      </c>
      <c r="AA9" s="55"/>
      <c r="AB9" s="56" t="e">
        <f>+T9*100/AA9</f>
        <v>#REF!</v>
      </c>
      <c r="AC9" s="25">
        <v>52</v>
      </c>
      <c r="AD9" s="10" t="s">
        <v>31</v>
      </c>
      <c r="AE9" s="16"/>
      <c r="AF9" s="24" t="e">
        <f>+T9-AR9</f>
        <v>#REF!</v>
      </c>
      <c r="AG9" s="24">
        <f t="shared" ref="AG9:AG27" si="9">+C9+S9</f>
        <v>14731.831</v>
      </c>
      <c r="AH9" s="21">
        <v>588.93418327999996</v>
      </c>
      <c r="AI9" s="21">
        <v>309.74577530559998</v>
      </c>
      <c r="AJ9" s="21">
        <v>876.02830861000007</v>
      </c>
      <c r="AK9" s="21">
        <v>455.53472047720004</v>
      </c>
      <c r="AL9" s="23">
        <v>1342.1737273399999</v>
      </c>
      <c r="AM9" s="23">
        <v>697.93033821680001</v>
      </c>
      <c r="AN9" s="1">
        <v>1144.8941202699996</v>
      </c>
      <c r="AO9" s="1">
        <v>595.34494254039976</v>
      </c>
      <c r="AP9" s="1">
        <v>1454.8152275000002</v>
      </c>
      <c r="AQ9" s="1">
        <v>756.50391830000012</v>
      </c>
      <c r="AR9" s="23">
        <v>1363.3993377899999</v>
      </c>
      <c r="AS9" s="1">
        <v>708.9676556508</v>
      </c>
      <c r="AT9" s="1">
        <v>1086.3889664700002</v>
      </c>
      <c r="AU9" s="1">
        <v>564.92226256440017</v>
      </c>
    </row>
    <row r="10" spans="1:49" ht="81" customHeight="1">
      <c r="A10" s="38" t="s">
        <v>19</v>
      </c>
      <c r="B10" s="31">
        <v>3111401</v>
      </c>
      <c r="C10" s="32">
        <v>591.79399999999998</v>
      </c>
      <c r="D10" s="33" t="e">
        <f t="shared" ref="D10:D27" si="10">+T10+AH10+AJ10+AL10+AN10+AP10+AR10+AT10+AV10</f>
        <v>#REF!</v>
      </c>
      <c r="E10" s="33" t="e">
        <f t="shared" si="0"/>
        <v>#REF!</v>
      </c>
      <c r="F10" s="34" t="e">
        <f t="shared" si="1"/>
        <v>#REF!</v>
      </c>
      <c r="G10" s="35">
        <f>+C10*AC10/100</f>
        <v>591.79399999999998</v>
      </c>
      <c r="H10" s="33" t="e">
        <f t="shared" ref="H10:H27" si="11">+X10+AI10+AK10+AM10+AO10+AQ10+AS10+AU10+AW10</f>
        <v>#REF!</v>
      </c>
      <c r="I10" s="33" t="e">
        <f>+H10-G10</f>
        <v>#REF!</v>
      </c>
      <c r="J10" s="34" t="e">
        <f>H10/G10*100</f>
        <v>#REF!</v>
      </c>
      <c r="K10" s="63">
        <v>143.96199999999999</v>
      </c>
      <c r="L10" s="33" t="e">
        <f t="shared" ref="L10:L27" si="12">+T10+AT10</f>
        <v>#REF!</v>
      </c>
      <c r="M10" s="33" t="e">
        <f t="shared" si="2"/>
        <v>#REF!</v>
      </c>
      <c r="N10" s="34" t="e">
        <f t="shared" si="3"/>
        <v>#REF!</v>
      </c>
      <c r="O10" s="35">
        <f t="shared" si="4"/>
        <v>143.96199999999999</v>
      </c>
      <c r="P10" s="33" t="e">
        <f t="shared" ref="P10:P27" si="13">+X10+AU10</f>
        <v>#REF!</v>
      </c>
      <c r="Q10" s="33" t="e">
        <f>+P10-O10</f>
        <v>#REF!</v>
      </c>
      <c r="R10" s="34" t="e">
        <f>P10/O10*100</f>
        <v>#REF!</v>
      </c>
      <c r="S10" s="33">
        <v>46.067839999999997</v>
      </c>
      <c r="T10" s="45" t="e">
        <f>+#REF!+#REF!+#REF!+#REF!+#REF!+#REF!+#REF!+#REF!+#REF!+#REF!+#REF!</f>
        <v>#REF!</v>
      </c>
      <c r="U10" s="33" t="e">
        <f t="shared" si="5"/>
        <v>#REF!</v>
      </c>
      <c r="V10" s="36" t="e">
        <f t="shared" si="6"/>
        <v>#REF!</v>
      </c>
      <c r="W10" s="35">
        <f t="shared" si="7"/>
        <v>46.067839999999997</v>
      </c>
      <c r="X10" s="39" t="e">
        <f t="shared" ref="X10:X26" si="14">+T10*AC10/100</f>
        <v>#REF!</v>
      </c>
      <c r="Y10" s="33" t="e">
        <f t="shared" si="8"/>
        <v>#REF!</v>
      </c>
      <c r="Z10" s="37" t="e">
        <f>X10/W10</f>
        <v>#REF!</v>
      </c>
      <c r="AA10" s="55"/>
      <c r="AB10" s="56" t="e">
        <f t="shared" ref="AB10:AB28" si="15">+T10*100/AA10</f>
        <v>#REF!</v>
      </c>
      <c r="AC10" s="25">
        <v>100</v>
      </c>
      <c r="AD10" s="11" t="s">
        <v>35</v>
      </c>
      <c r="AE10" s="16"/>
      <c r="AF10" s="24" t="e">
        <f t="shared" ref="AF10:AF27" si="16">+T10-AR10</f>
        <v>#REF!</v>
      </c>
      <c r="AG10" s="24">
        <f t="shared" si="9"/>
        <v>637.86184000000003</v>
      </c>
      <c r="AH10" s="21">
        <v>41.410404850000006</v>
      </c>
      <c r="AI10" s="21">
        <v>41.410404850000006</v>
      </c>
      <c r="AJ10" s="21">
        <v>52.200149980000006</v>
      </c>
      <c r="AK10" s="21">
        <v>52.200149980000006</v>
      </c>
      <c r="AL10" s="23">
        <v>50.590837739999998</v>
      </c>
      <c r="AM10" s="23">
        <v>50.590837739999998</v>
      </c>
      <c r="AN10" s="1">
        <v>52.741197249999978</v>
      </c>
      <c r="AO10" s="1">
        <v>52.741197249999978</v>
      </c>
      <c r="AP10" s="1">
        <v>49.02196582000002</v>
      </c>
      <c r="AQ10" s="1">
        <v>49.02196582000002</v>
      </c>
      <c r="AR10" s="23">
        <v>55.597797540000016</v>
      </c>
      <c r="AS10" s="1">
        <v>55.597797540000016</v>
      </c>
      <c r="AT10" s="1">
        <v>50.611756180000008</v>
      </c>
      <c r="AU10" s="1">
        <v>50.611756180000015</v>
      </c>
    </row>
    <row r="11" spans="1:49" ht="35.25" customHeight="1">
      <c r="A11" s="38" t="s">
        <v>18</v>
      </c>
      <c r="B11" s="31">
        <v>3112101</v>
      </c>
      <c r="C11" s="32">
        <v>414.85899999999998</v>
      </c>
      <c r="D11" s="33" t="e">
        <f t="shared" si="10"/>
        <v>#REF!</v>
      </c>
      <c r="E11" s="33" t="e">
        <f t="shared" si="0"/>
        <v>#REF!</v>
      </c>
      <c r="F11" s="34" t="e">
        <f t="shared" si="1"/>
        <v>#REF!</v>
      </c>
      <c r="G11" s="35">
        <v>0</v>
      </c>
      <c r="H11" s="33" t="e">
        <f t="shared" si="11"/>
        <v>#REF!</v>
      </c>
      <c r="I11" s="33"/>
      <c r="J11" s="34"/>
      <c r="K11" s="63">
        <v>53.046999999999997</v>
      </c>
      <c r="L11" s="33" t="e">
        <f t="shared" si="12"/>
        <v>#REF!</v>
      </c>
      <c r="M11" s="33" t="e">
        <f t="shared" si="2"/>
        <v>#REF!</v>
      </c>
      <c r="N11" s="34" t="e">
        <f t="shared" si="3"/>
        <v>#REF!</v>
      </c>
      <c r="O11" s="35">
        <f t="shared" si="4"/>
        <v>0</v>
      </c>
      <c r="P11" s="33" t="e">
        <f t="shared" si="13"/>
        <v>#REF!</v>
      </c>
      <c r="Q11" s="33"/>
      <c r="R11" s="34"/>
      <c r="S11" s="33">
        <v>16.97504</v>
      </c>
      <c r="T11" s="45" t="e">
        <f>+#REF!+#REF!+#REF!+#REF!+#REF!+#REF!+#REF!+#REF!+#REF!+#REF!+#REF!+#REF!+#REF!+#REF!+#REF!+#REF!+#REF!+#REF!</f>
        <v>#REF!</v>
      </c>
      <c r="U11" s="33" t="e">
        <f t="shared" si="5"/>
        <v>#REF!</v>
      </c>
      <c r="V11" s="36" t="e">
        <f t="shared" si="6"/>
        <v>#REF!</v>
      </c>
      <c r="W11" s="35">
        <f t="shared" si="7"/>
        <v>0</v>
      </c>
      <c r="X11" s="39" t="e">
        <f t="shared" si="14"/>
        <v>#REF!</v>
      </c>
      <c r="Y11" s="26"/>
      <c r="Z11" s="33"/>
      <c r="AA11" s="55"/>
      <c r="AB11" s="56" t="e">
        <f t="shared" si="15"/>
        <v>#REF!</v>
      </c>
      <c r="AC11" s="9">
        <v>0</v>
      </c>
      <c r="AD11" s="11" t="s">
        <v>28</v>
      </c>
      <c r="AE11" s="19" t="s">
        <v>40</v>
      </c>
      <c r="AF11" s="24" t="e">
        <f t="shared" si="16"/>
        <v>#REF!</v>
      </c>
      <c r="AG11" s="24">
        <f t="shared" si="9"/>
        <v>431.83403999999996</v>
      </c>
      <c r="AH11" s="21">
        <v>182.31084844</v>
      </c>
      <c r="AI11" s="21">
        <v>0</v>
      </c>
      <c r="AJ11" s="21">
        <v>77.174754530000001</v>
      </c>
      <c r="AK11" s="21">
        <v>0</v>
      </c>
      <c r="AL11" s="23">
        <v>107.57186879000002</v>
      </c>
      <c r="AM11" s="23">
        <v>0</v>
      </c>
      <c r="AN11" s="1">
        <v>279.60950469999995</v>
      </c>
      <c r="AO11" s="1">
        <v>0</v>
      </c>
      <c r="AP11" s="1">
        <v>233.89525897999999</v>
      </c>
      <c r="AQ11" s="1">
        <v>0</v>
      </c>
      <c r="AR11" s="23">
        <v>81.094065870000023</v>
      </c>
      <c r="AS11" s="1">
        <v>0</v>
      </c>
      <c r="AT11" s="1">
        <v>111.30176618000009</v>
      </c>
      <c r="AU11" s="1">
        <v>0</v>
      </c>
    </row>
    <row r="12" spans="1:49" ht="72" customHeight="1">
      <c r="A12" s="38" t="s">
        <v>57</v>
      </c>
      <c r="B12" s="31">
        <v>3112501</v>
      </c>
      <c r="C12" s="32">
        <v>1948.6369999999999</v>
      </c>
      <c r="D12" s="33" t="e">
        <f t="shared" si="10"/>
        <v>#REF!</v>
      </c>
      <c r="E12" s="33" t="e">
        <f t="shared" si="0"/>
        <v>#REF!</v>
      </c>
      <c r="F12" s="34" t="e">
        <f t="shared" si="1"/>
        <v>#REF!</v>
      </c>
      <c r="G12" s="35">
        <f t="shared" ref="G12:G17" si="17">+C12*AC12/100</f>
        <v>1948.6369999999997</v>
      </c>
      <c r="H12" s="33" t="e">
        <f t="shared" si="11"/>
        <v>#REF!</v>
      </c>
      <c r="I12" s="33" t="e">
        <f t="shared" ref="I12:I17" si="18">+H12-G12</f>
        <v>#REF!</v>
      </c>
      <c r="J12" s="34" t="e">
        <f t="shared" ref="J12:J17" si="19">H12/G12*100</f>
        <v>#REF!</v>
      </c>
      <c r="K12" s="63">
        <v>330</v>
      </c>
      <c r="L12" s="33" t="e">
        <f t="shared" si="12"/>
        <v>#REF!</v>
      </c>
      <c r="M12" s="33" t="e">
        <f t="shared" si="2"/>
        <v>#REF!</v>
      </c>
      <c r="N12" s="34" t="e">
        <f t="shared" si="3"/>
        <v>#REF!</v>
      </c>
      <c r="O12" s="35">
        <f t="shared" si="4"/>
        <v>330</v>
      </c>
      <c r="P12" s="33" t="e">
        <f t="shared" si="13"/>
        <v>#REF!</v>
      </c>
      <c r="Q12" s="33" t="e">
        <f t="shared" ref="Q12:Q17" si="20">+P12-O12</f>
        <v>#REF!</v>
      </c>
      <c r="R12" s="34" t="e">
        <f t="shared" ref="R12:R17" si="21">P12/O12*100</f>
        <v>#REF!</v>
      </c>
      <c r="S12" s="33">
        <v>105.60000000000001</v>
      </c>
      <c r="T12" s="45" t="e">
        <f>+#REF!+#REF!+#REF!+#REF!+#REF!+#REF!+#REF!+#REF!+#REF!+#REF!+#REF!+#REF!+#REF!+#REF!+#REF!+#REF!+#REF!+#REF!+#REF!+#REF!+#REF!+#REF!</f>
        <v>#REF!</v>
      </c>
      <c r="U12" s="33" t="e">
        <f t="shared" si="5"/>
        <v>#REF!</v>
      </c>
      <c r="V12" s="36" t="e">
        <f t="shared" si="6"/>
        <v>#REF!</v>
      </c>
      <c r="W12" s="35">
        <f t="shared" si="7"/>
        <v>105.6</v>
      </c>
      <c r="X12" s="39" t="e">
        <f t="shared" si="14"/>
        <v>#REF!</v>
      </c>
      <c r="Y12" s="33" t="e">
        <f t="shared" si="8"/>
        <v>#REF!</v>
      </c>
      <c r="Z12" s="37" t="e">
        <f t="shared" ref="Z12:Z17" si="22">X12/W12</f>
        <v>#REF!</v>
      </c>
      <c r="AA12" s="55"/>
      <c r="AB12" s="56" t="e">
        <f t="shared" si="15"/>
        <v>#REF!</v>
      </c>
      <c r="AC12" s="25">
        <v>100</v>
      </c>
      <c r="AD12" s="7" t="s">
        <v>36</v>
      </c>
      <c r="AE12" s="17"/>
      <c r="AF12" s="24" t="e">
        <f t="shared" si="16"/>
        <v>#REF!</v>
      </c>
      <c r="AG12" s="24">
        <f t="shared" si="9"/>
        <v>2054.2370000000001</v>
      </c>
      <c r="AH12" s="21">
        <v>313.00319680000001</v>
      </c>
      <c r="AI12" s="21">
        <v>313.00319680000001</v>
      </c>
      <c r="AJ12" s="21">
        <v>244.36975567000005</v>
      </c>
      <c r="AK12" s="21">
        <v>244.36975567000005</v>
      </c>
      <c r="AL12" s="23">
        <v>76.175372409999966</v>
      </c>
      <c r="AM12" s="23">
        <v>76.175372409999966</v>
      </c>
      <c r="AN12" s="1">
        <v>80.769154810000018</v>
      </c>
      <c r="AO12" s="1">
        <v>80.769154810000018</v>
      </c>
      <c r="AP12" s="1">
        <v>88.292064999999965</v>
      </c>
      <c r="AQ12" s="1">
        <v>88.292064999999965</v>
      </c>
      <c r="AR12" s="23">
        <v>84.584448119999934</v>
      </c>
      <c r="AS12" s="1">
        <v>84.584448119999948</v>
      </c>
      <c r="AT12" s="1">
        <v>144.82722375000006</v>
      </c>
      <c r="AU12" s="1">
        <v>144.82722375000006</v>
      </c>
    </row>
    <row r="13" spans="1:49" ht="68.25" customHeight="1">
      <c r="A13" s="38" t="s">
        <v>6</v>
      </c>
      <c r="B13" s="31">
        <v>3131101</v>
      </c>
      <c r="C13" s="32">
        <v>1906.9469999999999</v>
      </c>
      <c r="D13" s="33" t="e">
        <f t="shared" si="10"/>
        <v>#REF!</v>
      </c>
      <c r="E13" s="33" t="e">
        <f t="shared" si="0"/>
        <v>#REF!</v>
      </c>
      <c r="F13" s="34" t="e">
        <f t="shared" si="1"/>
        <v>#REF!</v>
      </c>
      <c r="G13" s="35">
        <f t="shared" si="17"/>
        <v>1906.9469999999999</v>
      </c>
      <c r="H13" s="33" t="e">
        <f t="shared" si="11"/>
        <v>#REF!</v>
      </c>
      <c r="I13" s="33" t="e">
        <f t="shared" si="18"/>
        <v>#REF!</v>
      </c>
      <c r="J13" s="34" t="e">
        <f t="shared" si="19"/>
        <v>#REF!</v>
      </c>
      <c r="K13" s="63">
        <v>308.61500000000001</v>
      </c>
      <c r="L13" s="33" t="e">
        <f t="shared" si="12"/>
        <v>#REF!</v>
      </c>
      <c r="M13" s="33" t="e">
        <f t="shared" si="2"/>
        <v>#REF!</v>
      </c>
      <c r="N13" s="34" t="e">
        <f t="shared" si="3"/>
        <v>#REF!</v>
      </c>
      <c r="O13" s="35">
        <f t="shared" si="4"/>
        <v>308.61500000000001</v>
      </c>
      <c r="P13" s="33" t="e">
        <f t="shared" si="13"/>
        <v>#REF!</v>
      </c>
      <c r="Q13" s="33" t="e">
        <f t="shared" si="20"/>
        <v>#REF!</v>
      </c>
      <c r="R13" s="34" t="e">
        <f t="shared" si="21"/>
        <v>#REF!</v>
      </c>
      <c r="S13" s="33">
        <v>98.756799999999998</v>
      </c>
      <c r="T13" s="45" t="e">
        <f>+#REF!+#REF!+#REF!+#REF!+#REF!</f>
        <v>#REF!</v>
      </c>
      <c r="U13" s="33" t="e">
        <f t="shared" si="5"/>
        <v>#REF!</v>
      </c>
      <c r="V13" s="36" t="e">
        <f t="shared" si="6"/>
        <v>#REF!</v>
      </c>
      <c r="W13" s="35">
        <f t="shared" si="7"/>
        <v>98.756799999999998</v>
      </c>
      <c r="X13" s="39" t="e">
        <f t="shared" si="14"/>
        <v>#REF!</v>
      </c>
      <c r="Y13" s="33" t="e">
        <f t="shared" si="8"/>
        <v>#REF!</v>
      </c>
      <c r="Z13" s="37" t="e">
        <f t="shared" si="22"/>
        <v>#REF!</v>
      </c>
      <c r="AA13" s="55"/>
      <c r="AB13" s="56" t="e">
        <f t="shared" si="15"/>
        <v>#REF!</v>
      </c>
      <c r="AC13" s="25">
        <v>100</v>
      </c>
      <c r="AD13" s="14" t="s">
        <v>37</v>
      </c>
      <c r="AE13" s="19"/>
      <c r="AF13" s="24" t="e">
        <f t="shared" si="16"/>
        <v>#REF!</v>
      </c>
      <c r="AG13" s="24">
        <f t="shared" si="9"/>
        <v>2005.7037999999998</v>
      </c>
      <c r="AH13" s="21">
        <v>68.769931380000003</v>
      </c>
      <c r="AI13" s="21">
        <v>68.769931380000003</v>
      </c>
      <c r="AJ13" s="21">
        <v>232.36384500000003</v>
      </c>
      <c r="AK13" s="21">
        <v>232.36384500000003</v>
      </c>
      <c r="AL13" s="23">
        <v>263.78513025000001</v>
      </c>
      <c r="AM13" s="23">
        <v>263.78513025000001</v>
      </c>
      <c r="AN13" s="1">
        <v>395.91973254999994</v>
      </c>
      <c r="AO13" s="1">
        <v>395.91973254999988</v>
      </c>
      <c r="AP13" s="1">
        <v>250.53195999999997</v>
      </c>
      <c r="AQ13" s="1">
        <v>250.53195999999997</v>
      </c>
      <c r="AR13" s="23">
        <v>198.96620000000001</v>
      </c>
      <c r="AS13" s="1">
        <v>198.96620000000001</v>
      </c>
      <c r="AT13" s="1">
        <v>282.00613620000001</v>
      </c>
      <c r="AU13" s="1">
        <v>282.00613620000001</v>
      </c>
    </row>
    <row r="14" spans="1:49" ht="35.25" customHeight="1">
      <c r="A14" s="38" t="s">
        <v>25</v>
      </c>
      <c r="B14" s="31">
        <v>3131204</v>
      </c>
      <c r="C14" s="32">
        <v>2626.3049999999998</v>
      </c>
      <c r="D14" s="33" t="e">
        <f t="shared" si="10"/>
        <v>#REF!</v>
      </c>
      <c r="E14" s="33" t="e">
        <f t="shared" si="0"/>
        <v>#REF!</v>
      </c>
      <c r="F14" s="40" t="e">
        <f t="shared" si="1"/>
        <v>#REF!</v>
      </c>
      <c r="G14" s="35">
        <f t="shared" si="17"/>
        <v>2626.3049999999998</v>
      </c>
      <c r="H14" s="33" t="e">
        <f t="shared" si="11"/>
        <v>#REF!</v>
      </c>
      <c r="I14" s="33" t="e">
        <f t="shared" si="18"/>
        <v>#REF!</v>
      </c>
      <c r="J14" s="40" t="e">
        <f t="shared" si="19"/>
        <v>#REF!</v>
      </c>
      <c r="K14" s="63">
        <v>416.72699999999998</v>
      </c>
      <c r="L14" s="33" t="e">
        <f t="shared" si="12"/>
        <v>#REF!</v>
      </c>
      <c r="M14" s="33" t="e">
        <f t="shared" si="2"/>
        <v>#REF!</v>
      </c>
      <c r="N14" s="40" t="e">
        <f t="shared" si="3"/>
        <v>#REF!</v>
      </c>
      <c r="O14" s="35">
        <f t="shared" si="4"/>
        <v>416.72699999999998</v>
      </c>
      <c r="P14" s="33" t="e">
        <f t="shared" si="13"/>
        <v>#REF!</v>
      </c>
      <c r="Q14" s="33" t="e">
        <f t="shared" si="20"/>
        <v>#REF!</v>
      </c>
      <c r="R14" s="40" t="e">
        <f t="shared" si="21"/>
        <v>#REF!</v>
      </c>
      <c r="S14" s="33">
        <v>133.35264000000001</v>
      </c>
      <c r="T14" s="45" t="e">
        <f>+#REF!</f>
        <v>#REF!</v>
      </c>
      <c r="U14" s="33" t="e">
        <f t="shared" si="5"/>
        <v>#REF!</v>
      </c>
      <c r="V14" s="36" t="e">
        <f t="shared" si="6"/>
        <v>#REF!</v>
      </c>
      <c r="W14" s="35">
        <f t="shared" si="7"/>
        <v>133.35264000000001</v>
      </c>
      <c r="X14" s="39" t="e">
        <f t="shared" si="14"/>
        <v>#REF!</v>
      </c>
      <c r="Y14" s="33" t="e">
        <f t="shared" si="8"/>
        <v>#REF!</v>
      </c>
      <c r="Z14" s="37" t="e">
        <f t="shared" si="22"/>
        <v>#REF!</v>
      </c>
      <c r="AA14" s="55"/>
      <c r="AB14" s="56" t="e">
        <f t="shared" si="15"/>
        <v>#REF!</v>
      </c>
      <c r="AC14" s="25">
        <v>100</v>
      </c>
      <c r="AD14" s="14" t="s">
        <v>38</v>
      </c>
      <c r="AE14" s="19"/>
      <c r="AF14" s="24" t="e">
        <f t="shared" si="16"/>
        <v>#REF!</v>
      </c>
      <c r="AG14" s="24">
        <f t="shared" si="9"/>
        <v>2759.6576399999999</v>
      </c>
      <c r="AH14" s="21">
        <v>101.60427342</v>
      </c>
      <c r="AI14" s="21">
        <v>101.60427341999998</v>
      </c>
      <c r="AJ14" s="21">
        <v>281.71687880000002</v>
      </c>
      <c r="AK14" s="21">
        <v>281.71687880000002</v>
      </c>
      <c r="AL14" s="23">
        <v>302.80814730999992</v>
      </c>
      <c r="AM14" s="23">
        <v>302.80814730999992</v>
      </c>
      <c r="AN14" s="1">
        <v>497.08865448</v>
      </c>
      <c r="AO14" s="1">
        <v>497.08865447999995</v>
      </c>
      <c r="AP14" s="1">
        <v>345.93031592000006</v>
      </c>
      <c r="AQ14" s="1">
        <v>345.93031592000006</v>
      </c>
      <c r="AR14" s="23">
        <v>271.64820429999997</v>
      </c>
      <c r="AS14" s="1">
        <v>271.64820429999997</v>
      </c>
      <c r="AT14" s="1">
        <v>415.93827144000005</v>
      </c>
      <c r="AU14" s="1">
        <v>415.93827144000005</v>
      </c>
    </row>
    <row r="15" spans="1:49" ht="35.25" customHeight="1">
      <c r="A15" s="38" t="s">
        <v>26</v>
      </c>
      <c r="B15" s="31">
        <v>3131203</v>
      </c>
      <c r="C15" s="32">
        <v>1017.974</v>
      </c>
      <c r="D15" s="33" t="e">
        <f t="shared" si="10"/>
        <v>#REF!</v>
      </c>
      <c r="E15" s="33" t="e">
        <f t="shared" si="0"/>
        <v>#REF!</v>
      </c>
      <c r="F15" s="40" t="e">
        <f t="shared" si="1"/>
        <v>#REF!</v>
      </c>
      <c r="G15" s="35">
        <f t="shared" si="17"/>
        <v>1017.974</v>
      </c>
      <c r="H15" s="33" t="e">
        <f t="shared" si="11"/>
        <v>#REF!</v>
      </c>
      <c r="I15" s="33" t="e">
        <f t="shared" si="18"/>
        <v>#REF!</v>
      </c>
      <c r="J15" s="40" t="e">
        <f t="shared" si="19"/>
        <v>#REF!</v>
      </c>
      <c r="K15" s="63">
        <v>295.31400000000002</v>
      </c>
      <c r="L15" s="33" t="e">
        <f t="shared" si="12"/>
        <v>#REF!</v>
      </c>
      <c r="M15" s="33" t="e">
        <f t="shared" si="2"/>
        <v>#REF!</v>
      </c>
      <c r="N15" s="40" t="e">
        <f t="shared" si="3"/>
        <v>#REF!</v>
      </c>
      <c r="O15" s="35">
        <f t="shared" si="4"/>
        <v>295.31400000000002</v>
      </c>
      <c r="P15" s="33" t="e">
        <f t="shared" si="13"/>
        <v>#REF!</v>
      </c>
      <c r="Q15" s="33" t="e">
        <f t="shared" si="20"/>
        <v>#REF!</v>
      </c>
      <c r="R15" s="40" t="e">
        <f t="shared" si="21"/>
        <v>#REF!</v>
      </c>
      <c r="S15" s="33">
        <v>94.50048000000001</v>
      </c>
      <c r="T15" s="45" t="e">
        <f>+#REF!+#REF!+#REF!+#REF!</f>
        <v>#REF!</v>
      </c>
      <c r="U15" s="33" t="e">
        <f t="shared" si="5"/>
        <v>#REF!</v>
      </c>
      <c r="V15" s="36" t="e">
        <f t="shared" si="6"/>
        <v>#REF!</v>
      </c>
      <c r="W15" s="35">
        <f t="shared" si="7"/>
        <v>94.50048000000001</v>
      </c>
      <c r="X15" s="39" t="e">
        <f t="shared" si="14"/>
        <v>#REF!</v>
      </c>
      <c r="Y15" s="33" t="e">
        <f>+X15-W15</f>
        <v>#REF!</v>
      </c>
      <c r="Z15" s="37" t="e">
        <f t="shared" si="22"/>
        <v>#REF!</v>
      </c>
      <c r="AA15" s="55"/>
      <c r="AB15" s="56" t="e">
        <f t="shared" si="15"/>
        <v>#REF!</v>
      </c>
      <c r="AC15" s="25">
        <v>100</v>
      </c>
      <c r="AD15" s="11" t="s">
        <v>33</v>
      </c>
      <c r="AE15" s="16"/>
      <c r="AF15" s="24" t="e">
        <f t="shared" si="16"/>
        <v>#REF!</v>
      </c>
      <c r="AG15" s="24">
        <f t="shared" si="9"/>
        <v>1112.4744800000001</v>
      </c>
      <c r="AH15" s="21">
        <v>173.71898316999997</v>
      </c>
      <c r="AI15" s="21">
        <v>173.71898316999994</v>
      </c>
      <c r="AJ15" s="21">
        <v>221.54105405000004</v>
      </c>
      <c r="AK15" s="21">
        <v>221.54105405000007</v>
      </c>
      <c r="AL15" s="23">
        <v>95.605835940000006</v>
      </c>
      <c r="AM15" s="23">
        <v>95.605835939999992</v>
      </c>
      <c r="AN15" s="1">
        <v>157.45121088999991</v>
      </c>
      <c r="AO15" s="1">
        <v>157.45121088999991</v>
      </c>
      <c r="AP15" s="1">
        <v>93.192197330000042</v>
      </c>
      <c r="AQ15" s="1">
        <v>93.192197330000042</v>
      </c>
      <c r="AR15" s="23">
        <v>75.98065042999994</v>
      </c>
      <c r="AS15" s="1">
        <v>75.98065042999994</v>
      </c>
      <c r="AT15" s="1">
        <v>281.52899576999999</v>
      </c>
      <c r="AU15" s="1">
        <v>281.52899576999999</v>
      </c>
    </row>
    <row r="16" spans="1:49" ht="35.25" customHeight="1">
      <c r="A16" s="38" t="s">
        <v>13</v>
      </c>
      <c r="B16" s="31">
        <v>3131208</v>
      </c>
      <c r="C16" s="32">
        <v>2035.885</v>
      </c>
      <c r="D16" s="33" t="e">
        <f t="shared" si="10"/>
        <v>#REF!</v>
      </c>
      <c r="E16" s="33" t="e">
        <f t="shared" si="0"/>
        <v>#REF!</v>
      </c>
      <c r="F16" s="34" t="e">
        <f t="shared" si="1"/>
        <v>#REF!</v>
      </c>
      <c r="G16" s="35">
        <f t="shared" si="17"/>
        <v>2035.885</v>
      </c>
      <c r="H16" s="33" t="e">
        <f t="shared" si="11"/>
        <v>#REF!</v>
      </c>
      <c r="I16" s="33" t="e">
        <f t="shared" si="18"/>
        <v>#REF!</v>
      </c>
      <c r="J16" s="34" t="e">
        <f t="shared" si="19"/>
        <v>#REF!</v>
      </c>
      <c r="K16" s="63">
        <v>462.66399999999999</v>
      </c>
      <c r="L16" s="33" t="e">
        <f t="shared" si="12"/>
        <v>#REF!</v>
      </c>
      <c r="M16" s="33" t="e">
        <f t="shared" si="2"/>
        <v>#REF!</v>
      </c>
      <c r="N16" s="34" t="e">
        <f t="shared" si="3"/>
        <v>#REF!</v>
      </c>
      <c r="O16" s="35">
        <f t="shared" si="4"/>
        <v>462.66399999999999</v>
      </c>
      <c r="P16" s="33" t="e">
        <f t="shared" si="13"/>
        <v>#REF!</v>
      </c>
      <c r="Q16" s="33" t="e">
        <f t="shared" si="20"/>
        <v>#REF!</v>
      </c>
      <c r="R16" s="34" t="e">
        <f t="shared" si="21"/>
        <v>#REF!</v>
      </c>
      <c r="S16" s="33">
        <v>148.05248</v>
      </c>
      <c r="T16" s="45" t="e">
        <f>+#REF!+#REF!+#REF!</f>
        <v>#REF!</v>
      </c>
      <c r="U16" s="33" t="e">
        <f t="shared" si="5"/>
        <v>#REF!</v>
      </c>
      <c r="V16" s="36" t="e">
        <f t="shared" si="6"/>
        <v>#REF!</v>
      </c>
      <c r="W16" s="35">
        <f t="shared" si="7"/>
        <v>148.05248</v>
      </c>
      <c r="X16" s="39" t="e">
        <f t="shared" si="14"/>
        <v>#REF!</v>
      </c>
      <c r="Y16" s="33" t="e">
        <f t="shared" si="8"/>
        <v>#REF!</v>
      </c>
      <c r="Z16" s="37" t="e">
        <f t="shared" si="22"/>
        <v>#REF!</v>
      </c>
      <c r="AA16" s="55">
        <v>10</v>
      </c>
      <c r="AB16" s="56" t="e">
        <f t="shared" si="15"/>
        <v>#REF!</v>
      </c>
      <c r="AC16" s="25">
        <v>100</v>
      </c>
      <c r="AD16" s="11" t="s">
        <v>34</v>
      </c>
      <c r="AE16" s="16"/>
      <c r="AF16" s="24" t="e">
        <f t="shared" si="16"/>
        <v>#REF!</v>
      </c>
      <c r="AG16" s="24">
        <f t="shared" si="9"/>
        <v>2183.9374800000001</v>
      </c>
      <c r="AH16" s="21">
        <v>6.0136284599999996</v>
      </c>
      <c r="AI16" s="21">
        <v>6.0136284599999996</v>
      </c>
      <c r="AJ16" s="21">
        <v>-0.84122794000000045</v>
      </c>
      <c r="AK16" s="21">
        <v>-0.84122794000000045</v>
      </c>
      <c r="AL16" s="23">
        <v>11.984719170000002</v>
      </c>
      <c r="AM16" s="23">
        <v>11.98471917</v>
      </c>
      <c r="AN16" s="1">
        <v>7.3206975599999993</v>
      </c>
      <c r="AO16" s="1">
        <v>7.3206975599999984</v>
      </c>
      <c r="AP16" s="1">
        <v>155.34145477000001</v>
      </c>
      <c r="AQ16" s="1">
        <v>155.34145477000001</v>
      </c>
      <c r="AR16" s="23">
        <v>282.13083036999996</v>
      </c>
      <c r="AS16" s="1">
        <v>282.13083036999996</v>
      </c>
      <c r="AT16" s="1">
        <v>262.50912415999994</v>
      </c>
      <c r="AU16" s="1">
        <v>262.50912415999994</v>
      </c>
    </row>
    <row r="17" spans="1:49" ht="55.5" customHeight="1">
      <c r="A17" s="38" t="s">
        <v>5</v>
      </c>
      <c r="B17" s="31">
        <v>3136100</v>
      </c>
      <c r="C17" s="32">
        <v>365.899</v>
      </c>
      <c r="D17" s="33" t="e">
        <f t="shared" si="10"/>
        <v>#REF!</v>
      </c>
      <c r="E17" s="33" t="e">
        <f t="shared" si="0"/>
        <v>#REF!</v>
      </c>
      <c r="F17" s="34" t="e">
        <f t="shared" si="1"/>
        <v>#REF!</v>
      </c>
      <c r="G17" s="35">
        <f t="shared" si="17"/>
        <v>365.899</v>
      </c>
      <c r="H17" s="33" t="e">
        <f t="shared" si="11"/>
        <v>#REF!</v>
      </c>
      <c r="I17" s="33" t="e">
        <f t="shared" si="18"/>
        <v>#REF!</v>
      </c>
      <c r="J17" s="34" t="e">
        <f t="shared" si="19"/>
        <v>#REF!</v>
      </c>
      <c r="K17" s="63">
        <v>220</v>
      </c>
      <c r="L17" s="33" t="e">
        <f t="shared" si="12"/>
        <v>#REF!</v>
      </c>
      <c r="M17" s="33" t="e">
        <f t="shared" si="2"/>
        <v>#REF!</v>
      </c>
      <c r="N17" s="34" t="e">
        <f t="shared" si="3"/>
        <v>#REF!</v>
      </c>
      <c r="O17" s="35">
        <f t="shared" si="4"/>
        <v>220</v>
      </c>
      <c r="P17" s="33" t="e">
        <f t="shared" si="13"/>
        <v>#REF!</v>
      </c>
      <c r="Q17" s="33" t="e">
        <f t="shared" si="20"/>
        <v>#REF!</v>
      </c>
      <c r="R17" s="34" t="e">
        <f t="shared" si="21"/>
        <v>#REF!</v>
      </c>
      <c r="S17" s="33">
        <v>70.400000000000006</v>
      </c>
      <c r="T17" s="45" t="e">
        <f>+#REF!+#REF!+#REF!</f>
        <v>#REF!</v>
      </c>
      <c r="U17" s="33" t="e">
        <f t="shared" si="5"/>
        <v>#REF!</v>
      </c>
      <c r="V17" s="36" t="e">
        <f t="shared" si="6"/>
        <v>#REF!</v>
      </c>
      <c r="W17" s="35">
        <f t="shared" si="7"/>
        <v>70.400000000000006</v>
      </c>
      <c r="X17" s="39" t="e">
        <f t="shared" si="14"/>
        <v>#REF!</v>
      </c>
      <c r="Y17" s="33" t="e">
        <f t="shared" si="8"/>
        <v>#REF!</v>
      </c>
      <c r="Z17" s="37" t="e">
        <f t="shared" si="22"/>
        <v>#REF!</v>
      </c>
      <c r="AA17" s="55"/>
      <c r="AB17" s="56" t="e">
        <f t="shared" si="15"/>
        <v>#REF!</v>
      </c>
      <c r="AC17" s="25">
        <v>100</v>
      </c>
      <c r="AD17" s="11" t="s">
        <v>30</v>
      </c>
      <c r="AE17" s="16"/>
      <c r="AF17" s="24" t="e">
        <f t="shared" si="16"/>
        <v>#REF!</v>
      </c>
      <c r="AG17" s="24">
        <f t="shared" si="9"/>
        <v>436.29899999999998</v>
      </c>
      <c r="AH17" s="21">
        <v>86.878786560000009</v>
      </c>
      <c r="AI17" s="21">
        <v>86.878786560000009</v>
      </c>
      <c r="AJ17" s="21">
        <v>112.60636965</v>
      </c>
      <c r="AK17" s="21">
        <v>112.60636964999999</v>
      </c>
      <c r="AL17" s="23">
        <v>101.38067661000001</v>
      </c>
      <c r="AM17" s="23">
        <v>101.38067661000001</v>
      </c>
      <c r="AN17" s="1">
        <v>77.310864469999984</v>
      </c>
      <c r="AO17" s="1">
        <v>77.310864469999984</v>
      </c>
      <c r="AP17" s="1">
        <v>20.620457460000011</v>
      </c>
      <c r="AQ17" s="1">
        <v>20.620457460000011</v>
      </c>
      <c r="AR17" s="23">
        <v>80.31560088999997</v>
      </c>
      <c r="AS17" s="1">
        <v>80.31560088999997</v>
      </c>
      <c r="AT17" s="1">
        <v>87.907723179999991</v>
      </c>
      <c r="AU17" s="1">
        <v>87.907723179999991</v>
      </c>
    </row>
    <row r="18" spans="1:49" ht="35.25" customHeight="1">
      <c r="A18" s="38" t="s">
        <v>4</v>
      </c>
      <c r="B18" s="31">
        <v>3141102</v>
      </c>
      <c r="C18" s="32">
        <v>12512.946</v>
      </c>
      <c r="D18" s="33" t="e">
        <f t="shared" si="10"/>
        <v>#REF!</v>
      </c>
      <c r="E18" s="33" t="e">
        <f t="shared" si="0"/>
        <v>#REF!</v>
      </c>
      <c r="F18" s="34" t="e">
        <f t="shared" si="1"/>
        <v>#REF!</v>
      </c>
      <c r="G18" s="35">
        <v>0</v>
      </c>
      <c r="H18" s="33" t="e">
        <f t="shared" si="11"/>
        <v>#REF!</v>
      </c>
      <c r="I18" s="33"/>
      <c r="J18" s="34"/>
      <c r="K18" s="63">
        <v>5327.0190000000002</v>
      </c>
      <c r="L18" s="33" t="e">
        <f t="shared" si="12"/>
        <v>#REF!</v>
      </c>
      <c r="M18" s="33" t="e">
        <f t="shared" si="2"/>
        <v>#REF!</v>
      </c>
      <c r="N18" s="34" t="e">
        <f t="shared" si="3"/>
        <v>#REF!</v>
      </c>
      <c r="O18" s="35">
        <f t="shared" si="4"/>
        <v>0</v>
      </c>
      <c r="P18" s="33" t="e">
        <f t="shared" si="13"/>
        <v>#REF!</v>
      </c>
      <c r="Q18" s="33"/>
      <c r="R18" s="34"/>
      <c r="S18" s="33">
        <v>1704.6460800000002</v>
      </c>
      <c r="T18" s="45" t="e">
        <f>+#REF!+#REF!+#REF!+#REF!+#REF!+#REF!</f>
        <v>#REF!</v>
      </c>
      <c r="U18" s="33" t="e">
        <f t="shared" si="5"/>
        <v>#REF!</v>
      </c>
      <c r="V18" s="36" t="e">
        <f t="shared" si="6"/>
        <v>#REF!</v>
      </c>
      <c r="W18" s="35">
        <f t="shared" si="7"/>
        <v>0</v>
      </c>
      <c r="X18" s="39" t="e">
        <f t="shared" si="14"/>
        <v>#REF!</v>
      </c>
      <c r="Y18" s="33"/>
      <c r="Z18" s="37"/>
      <c r="AA18" s="55"/>
      <c r="AB18" s="56" t="e">
        <f t="shared" si="15"/>
        <v>#REF!</v>
      </c>
      <c r="AC18" s="9">
        <v>0</v>
      </c>
      <c r="AD18" s="11" t="s">
        <v>27</v>
      </c>
      <c r="AE18" s="16"/>
      <c r="AF18" s="24" t="e">
        <f t="shared" si="16"/>
        <v>#REF!</v>
      </c>
      <c r="AG18" s="24">
        <f t="shared" si="9"/>
        <v>14217.59208</v>
      </c>
      <c r="AH18" s="21">
        <v>1256.7607305399999</v>
      </c>
      <c r="AI18" s="21">
        <v>0</v>
      </c>
      <c r="AJ18" s="21">
        <f>869.28487205+4.5</f>
        <v>873.78487204999999</v>
      </c>
      <c r="AK18" s="21">
        <v>0</v>
      </c>
      <c r="AL18" s="23">
        <v>2243.5108655500003</v>
      </c>
      <c r="AM18" s="23">
        <v>0</v>
      </c>
      <c r="AN18" s="1">
        <v>1623.1880776800003</v>
      </c>
      <c r="AO18" s="1">
        <v>0</v>
      </c>
      <c r="AP18" s="1">
        <v>1492.1242290900002</v>
      </c>
      <c r="AQ18" s="1">
        <v>0</v>
      </c>
      <c r="AR18" s="23">
        <v>2510.2129408699998</v>
      </c>
      <c r="AS18" s="1">
        <v>0</v>
      </c>
      <c r="AT18" s="1">
        <v>2071.6472635100008</v>
      </c>
      <c r="AU18" s="1">
        <v>0</v>
      </c>
    </row>
    <row r="19" spans="1:49" ht="80.25" customHeight="1">
      <c r="A19" s="38" t="s">
        <v>17</v>
      </c>
      <c r="B19" s="31">
        <v>3141201</v>
      </c>
      <c r="C19" s="32">
        <v>763.00800000000004</v>
      </c>
      <c r="D19" s="33" t="e">
        <f t="shared" si="10"/>
        <v>#REF!</v>
      </c>
      <c r="E19" s="33" t="e">
        <f t="shared" si="0"/>
        <v>#REF!</v>
      </c>
      <c r="F19" s="34" t="e">
        <f t="shared" si="1"/>
        <v>#REF!</v>
      </c>
      <c r="G19" s="35">
        <f>+C19*AC19/100</f>
        <v>763.00800000000004</v>
      </c>
      <c r="H19" s="33" t="e">
        <f>+X19+AI19+AK19+AM19+AO19+AQ19+AS19+AU19+AW19</f>
        <v>#REF!</v>
      </c>
      <c r="I19" s="33" t="e">
        <f>+H19-G19</f>
        <v>#REF!</v>
      </c>
      <c r="J19" s="34" t="e">
        <f>H19/G19*100</f>
        <v>#REF!</v>
      </c>
      <c r="K19" s="63">
        <v>135</v>
      </c>
      <c r="L19" s="33" t="e">
        <f t="shared" si="12"/>
        <v>#REF!</v>
      </c>
      <c r="M19" s="33" t="e">
        <f t="shared" si="2"/>
        <v>#REF!</v>
      </c>
      <c r="N19" s="34" t="e">
        <f t="shared" si="3"/>
        <v>#REF!</v>
      </c>
      <c r="O19" s="35">
        <f t="shared" si="4"/>
        <v>135</v>
      </c>
      <c r="P19" s="33" t="e">
        <f t="shared" si="13"/>
        <v>#REF!</v>
      </c>
      <c r="Q19" s="33" t="e">
        <f>+P19-O19</f>
        <v>#REF!</v>
      </c>
      <c r="R19" s="34" t="e">
        <f>P19/O19*100</f>
        <v>#REF!</v>
      </c>
      <c r="S19" s="33">
        <v>43.2</v>
      </c>
      <c r="T19" s="45" t="e">
        <f>+#REF!+#REF!+#REF!+#REF!</f>
        <v>#REF!</v>
      </c>
      <c r="U19" s="33" t="e">
        <f t="shared" si="5"/>
        <v>#REF!</v>
      </c>
      <c r="V19" s="36" t="e">
        <f t="shared" si="6"/>
        <v>#REF!</v>
      </c>
      <c r="W19" s="35">
        <f t="shared" si="7"/>
        <v>43.2</v>
      </c>
      <c r="X19" s="39" t="e">
        <f>+T19*AC19/100</f>
        <v>#REF!</v>
      </c>
      <c r="Y19" s="33" t="e">
        <f>+X19-W19</f>
        <v>#REF!</v>
      </c>
      <c r="Z19" s="37" t="e">
        <f>X19/W19</f>
        <v>#REF!</v>
      </c>
      <c r="AA19" s="55"/>
      <c r="AB19" s="56" t="e">
        <f t="shared" si="15"/>
        <v>#REF!</v>
      </c>
      <c r="AC19" s="9">
        <v>100</v>
      </c>
      <c r="AD19" s="11" t="s">
        <v>29</v>
      </c>
      <c r="AE19" s="16"/>
      <c r="AF19" s="24" t="e">
        <f t="shared" si="16"/>
        <v>#REF!</v>
      </c>
      <c r="AG19" s="24">
        <f t="shared" si="9"/>
        <v>806.20800000000008</v>
      </c>
      <c r="AH19" s="21">
        <v>51.733808199999999</v>
      </c>
      <c r="AI19" s="21">
        <v>51.733808200000006</v>
      </c>
      <c r="AJ19" s="21">
        <v>30.0003843</v>
      </c>
      <c r="AK19" s="21">
        <v>30.0003843</v>
      </c>
      <c r="AL19" s="23">
        <v>39.04316</v>
      </c>
      <c r="AM19" s="23">
        <v>39.04316</v>
      </c>
      <c r="AN19" s="1">
        <v>53.120233580000004</v>
      </c>
      <c r="AO19" s="1">
        <v>53.120233580000004</v>
      </c>
      <c r="AP19" s="1">
        <v>31.2681</v>
      </c>
      <c r="AQ19" s="1">
        <v>31.2681</v>
      </c>
      <c r="AR19" s="23">
        <v>41.416634230000007</v>
      </c>
      <c r="AS19" s="1">
        <v>41.416634230000007</v>
      </c>
      <c r="AT19" s="1">
        <v>41.714039999999997</v>
      </c>
      <c r="AU19" s="1">
        <v>41.714039999999997</v>
      </c>
    </row>
    <row r="20" spans="1:49" ht="51" customHeight="1">
      <c r="A20" s="38" t="s">
        <v>58</v>
      </c>
      <c r="B20" s="31">
        <v>3146106</v>
      </c>
      <c r="C20" s="32">
        <v>69.814999999999998</v>
      </c>
      <c r="D20" s="33" t="e">
        <f>+T20+AH20+AJ20+AL20+AN20+AP20+AR20+AT20+AV20</f>
        <v>#REF!</v>
      </c>
      <c r="E20" s="33" t="e">
        <f>+D20-C20</f>
        <v>#REF!</v>
      </c>
      <c r="F20" s="34" t="e">
        <f>D20/C20*100</f>
        <v>#REF!</v>
      </c>
      <c r="G20" s="35">
        <f>+C20*AC20/100</f>
        <v>69.814999999999998</v>
      </c>
      <c r="H20" s="33" t="e">
        <f>+X20+AI20+AK20+AM20+AO20+AQ20+AS20+AU20+AW20</f>
        <v>#REF!</v>
      </c>
      <c r="I20" s="33" t="e">
        <f>+H20-G20</f>
        <v>#REF!</v>
      </c>
      <c r="J20" s="34" t="e">
        <f>H20/G20*100</f>
        <v>#REF!</v>
      </c>
      <c r="K20" s="63">
        <v>15</v>
      </c>
      <c r="L20" s="33" t="e">
        <f t="shared" si="12"/>
        <v>#REF!</v>
      </c>
      <c r="M20" s="33" t="e">
        <f t="shared" si="2"/>
        <v>#REF!</v>
      </c>
      <c r="N20" s="34" t="e">
        <f t="shared" si="3"/>
        <v>#REF!</v>
      </c>
      <c r="O20" s="35">
        <f t="shared" si="4"/>
        <v>15</v>
      </c>
      <c r="P20" s="33" t="e">
        <f t="shared" si="13"/>
        <v>#REF!</v>
      </c>
      <c r="Q20" s="33" t="e">
        <f>+P20-O20</f>
        <v>#REF!</v>
      </c>
      <c r="R20" s="34" t="e">
        <f>P20/O20*100</f>
        <v>#REF!</v>
      </c>
      <c r="S20" s="33">
        <v>4.8</v>
      </c>
      <c r="T20" s="45" t="e">
        <f>+#REF!+#REF!</f>
        <v>#REF!</v>
      </c>
      <c r="U20" s="33" t="e">
        <f t="shared" si="5"/>
        <v>#REF!</v>
      </c>
      <c r="V20" s="36" t="e">
        <f t="shared" si="6"/>
        <v>#REF!</v>
      </c>
      <c r="W20" s="35">
        <f t="shared" si="7"/>
        <v>4.8</v>
      </c>
      <c r="X20" s="39" t="e">
        <f t="shared" si="14"/>
        <v>#REF!</v>
      </c>
      <c r="Y20" s="33" t="e">
        <f>+X20-W20</f>
        <v>#REF!</v>
      </c>
      <c r="Z20" s="37" t="e">
        <f>X20/W20</f>
        <v>#REF!</v>
      </c>
      <c r="AA20" s="55"/>
      <c r="AB20" s="56"/>
      <c r="AC20" s="9">
        <v>100</v>
      </c>
      <c r="AD20" s="11"/>
      <c r="AE20" s="16"/>
      <c r="AF20" s="24"/>
      <c r="AG20" s="24">
        <f t="shared" si="9"/>
        <v>74.614999999999995</v>
      </c>
      <c r="AH20" s="21">
        <v>0</v>
      </c>
      <c r="AI20" s="21">
        <v>0</v>
      </c>
      <c r="AJ20" s="21">
        <v>0</v>
      </c>
      <c r="AK20" s="21">
        <v>0</v>
      </c>
      <c r="AL20" s="23">
        <v>1.5514999999999999E-3</v>
      </c>
      <c r="AM20" s="23">
        <v>1.5514999999999999E-3</v>
      </c>
      <c r="AN20" s="1">
        <v>0.43201539</v>
      </c>
      <c r="AO20" s="1">
        <v>0.43201538999999994</v>
      </c>
      <c r="AP20" s="1">
        <v>3.31219413</v>
      </c>
      <c r="AQ20" s="1">
        <v>3.31219413</v>
      </c>
      <c r="AR20" s="23">
        <v>0.12353564000000013</v>
      </c>
      <c r="AS20" s="1">
        <v>0.12353564000000013</v>
      </c>
      <c r="AT20" s="1">
        <v>11.390235789999998</v>
      </c>
      <c r="AU20" s="1">
        <v>11.390235789999998</v>
      </c>
    </row>
    <row r="21" spans="1:49" ht="35.25" customHeight="1">
      <c r="A21" s="38" t="s">
        <v>8</v>
      </c>
      <c r="B21" s="31">
        <v>3145204</v>
      </c>
      <c r="C21" s="32">
        <v>76.099999999999994</v>
      </c>
      <c r="D21" s="33" t="e">
        <f t="shared" si="10"/>
        <v>#REF!</v>
      </c>
      <c r="E21" s="33" t="e">
        <f t="shared" si="0"/>
        <v>#REF!</v>
      </c>
      <c r="F21" s="34" t="e">
        <f t="shared" si="1"/>
        <v>#REF!</v>
      </c>
      <c r="G21" s="35">
        <f>+C21*AC21/100</f>
        <v>76.099999999999994</v>
      </c>
      <c r="H21" s="33" t="e">
        <f t="shared" si="11"/>
        <v>#REF!</v>
      </c>
      <c r="I21" s="33"/>
      <c r="J21" s="34"/>
      <c r="K21" s="63">
        <v>17.329000000000001</v>
      </c>
      <c r="L21" s="33" t="e">
        <f t="shared" si="12"/>
        <v>#REF!</v>
      </c>
      <c r="M21" s="33" t="e">
        <f t="shared" si="2"/>
        <v>#REF!</v>
      </c>
      <c r="N21" s="34" t="e">
        <f t="shared" si="3"/>
        <v>#REF!</v>
      </c>
      <c r="O21" s="35">
        <f t="shared" si="4"/>
        <v>17.329000000000001</v>
      </c>
      <c r="P21" s="33" t="e">
        <f t="shared" si="13"/>
        <v>#REF!</v>
      </c>
      <c r="Q21" s="33" t="e">
        <f>+P21-O21</f>
        <v>#REF!</v>
      </c>
      <c r="R21" s="34" t="e">
        <f>P21/O21*100</f>
        <v>#REF!</v>
      </c>
      <c r="S21" s="33">
        <v>5.54528</v>
      </c>
      <c r="T21" s="45" t="e">
        <f>+#REF!+#REF!+#REF!+#REF!+#REF!+#REF!</f>
        <v>#REF!</v>
      </c>
      <c r="U21" s="33" t="e">
        <f t="shared" si="5"/>
        <v>#REF!</v>
      </c>
      <c r="V21" s="36" t="e">
        <f t="shared" si="6"/>
        <v>#REF!</v>
      </c>
      <c r="W21" s="35">
        <f t="shared" si="7"/>
        <v>5.54528</v>
      </c>
      <c r="X21" s="39" t="e">
        <f t="shared" si="14"/>
        <v>#REF!</v>
      </c>
      <c r="Y21" s="33" t="e">
        <f>+X21-W21</f>
        <v>#REF!</v>
      </c>
      <c r="Z21" s="37" t="e">
        <f>X21/W21</f>
        <v>#REF!</v>
      </c>
      <c r="AA21" s="55"/>
      <c r="AB21" s="56" t="e">
        <f t="shared" si="15"/>
        <v>#REF!</v>
      </c>
      <c r="AC21" s="25">
        <v>100</v>
      </c>
      <c r="AD21" s="11" t="s">
        <v>32</v>
      </c>
      <c r="AE21" s="16"/>
      <c r="AF21" s="24" t="e">
        <f t="shared" si="16"/>
        <v>#REF!</v>
      </c>
      <c r="AG21" s="24">
        <f t="shared" si="9"/>
        <v>81.64528</v>
      </c>
      <c r="AH21" s="21">
        <v>3.9655216099999997</v>
      </c>
      <c r="AI21" s="21">
        <v>3.9655216099999997</v>
      </c>
      <c r="AJ21" s="21">
        <v>3.7079680000000006</v>
      </c>
      <c r="AK21" s="21">
        <v>3.7079680000000006</v>
      </c>
      <c r="AL21" s="23">
        <v>9.5027685900000005</v>
      </c>
      <c r="AM21" s="23">
        <v>9.5027685900000005</v>
      </c>
      <c r="AN21" s="1">
        <v>4.8570673200000005</v>
      </c>
      <c r="AO21" s="1">
        <v>4.8570673200000005</v>
      </c>
      <c r="AP21" s="1">
        <v>5.3230608000000004</v>
      </c>
      <c r="AQ21" s="1">
        <v>5.3230608000000004</v>
      </c>
      <c r="AR21" s="23">
        <v>5.45239618</v>
      </c>
      <c r="AS21" s="1">
        <v>5.4523961799999991</v>
      </c>
      <c r="AT21" s="1">
        <v>4.3937244500000032</v>
      </c>
      <c r="AU21" s="1">
        <v>4.3937244500000032</v>
      </c>
    </row>
    <row r="22" spans="1:49" ht="35.25" customHeight="1">
      <c r="A22" s="38" t="s">
        <v>16</v>
      </c>
      <c r="B22" s="31">
        <v>3413100</v>
      </c>
      <c r="C22" s="41">
        <v>104.76300000000001</v>
      </c>
      <c r="D22" s="33" t="e">
        <f t="shared" si="10"/>
        <v>#REF!</v>
      </c>
      <c r="E22" s="42" t="e">
        <f t="shared" si="0"/>
        <v>#REF!</v>
      </c>
      <c r="F22" s="43" t="e">
        <f t="shared" si="1"/>
        <v>#REF!</v>
      </c>
      <c r="G22" s="44">
        <f>+C22*AC22/100</f>
        <v>104.76300000000001</v>
      </c>
      <c r="H22" s="33" t="e">
        <f t="shared" si="11"/>
        <v>#REF!</v>
      </c>
      <c r="I22" s="42" t="e">
        <f>+H22-G22</f>
        <v>#REF!</v>
      </c>
      <c r="J22" s="43" t="e">
        <f>H22/G22*100</f>
        <v>#REF!</v>
      </c>
      <c r="K22" s="63">
        <v>23.1</v>
      </c>
      <c r="L22" s="33" t="e">
        <f t="shared" si="12"/>
        <v>#REF!</v>
      </c>
      <c r="M22" s="42" t="e">
        <f t="shared" si="2"/>
        <v>#REF!</v>
      </c>
      <c r="N22" s="43" t="e">
        <f t="shared" si="3"/>
        <v>#REF!</v>
      </c>
      <c r="O22" s="35">
        <f t="shared" si="4"/>
        <v>23.1</v>
      </c>
      <c r="P22" s="33" t="e">
        <f t="shared" si="13"/>
        <v>#REF!</v>
      </c>
      <c r="Q22" s="42" t="e">
        <f>+P22-O22</f>
        <v>#REF!</v>
      </c>
      <c r="R22" s="43" t="e">
        <f>P22/O22*100</f>
        <v>#REF!</v>
      </c>
      <c r="S22" s="33">
        <v>7.3920000000000003</v>
      </c>
      <c r="T22" s="45" t="e">
        <f>+#REF!</f>
        <v>#REF!</v>
      </c>
      <c r="U22" s="33" t="e">
        <f t="shared" si="5"/>
        <v>#REF!</v>
      </c>
      <c r="V22" s="36" t="e">
        <f t="shared" si="6"/>
        <v>#REF!</v>
      </c>
      <c r="W22" s="35">
        <f t="shared" si="7"/>
        <v>7.3920000000000003</v>
      </c>
      <c r="X22" s="39" t="e">
        <f t="shared" si="14"/>
        <v>#REF!</v>
      </c>
      <c r="Y22" s="33" t="e">
        <f t="shared" si="8"/>
        <v>#REF!</v>
      </c>
      <c r="Z22" s="37" t="e">
        <f>X22/W22</f>
        <v>#REF!</v>
      </c>
      <c r="AA22" s="55"/>
      <c r="AB22" s="56" t="e">
        <f t="shared" si="15"/>
        <v>#REF!</v>
      </c>
      <c r="AC22" s="25">
        <v>100</v>
      </c>
      <c r="AD22" s="11"/>
      <c r="AE22" s="16"/>
      <c r="AF22" s="24" t="e">
        <f t="shared" si="16"/>
        <v>#REF!</v>
      </c>
      <c r="AG22" s="24">
        <f t="shared" si="9"/>
        <v>112.155</v>
      </c>
      <c r="AH22" s="21">
        <v>6.6308696900000008</v>
      </c>
      <c r="AI22" s="21">
        <v>6.6308696900000008</v>
      </c>
      <c r="AJ22" s="21">
        <v>8.4236984600000007</v>
      </c>
      <c r="AK22" s="21">
        <v>8.4236984600000007</v>
      </c>
      <c r="AL22" s="23">
        <v>7.2540279500000011</v>
      </c>
      <c r="AM22" s="23">
        <v>7.2540279500000011</v>
      </c>
      <c r="AN22" s="1">
        <v>7.3386503099999985</v>
      </c>
      <c r="AO22" s="1">
        <v>7.3386503099999985</v>
      </c>
      <c r="AP22" s="1">
        <v>7.1088285899999999</v>
      </c>
      <c r="AQ22" s="1">
        <v>7.108828589999999</v>
      </c>
      <c r="AR22" s="23">
        <v>7.1705593500000013</v>
      </c>
      <c r="AS22" s="1">
        <v>7.1705593500000013</v>
      </c>
      <c r="AT22" s="1">
        <v>8.1322035599999953</v>
      </c>
      <c r="AU22" s="1">
        <v>8.1322035599999953</v>
      </c>
    </row>
    <row r="23" spans="1:49" ht="35.25" customHeight="1">
      <c r="A23" s="38" t="s">
        <v>7</v>
      </c>
      <c r="B23" s="31">
        <v>3422101</v>
      </c>
      <c r="C23" s="32">
        <v>1004.73</v>
      </c>
      <c r="D23" s="33" t="e">
        <f t="shared" si="10"/>
        <v>#REF!</v>
      </c>
      <c r="E23" s="33" t="e">
        <f t="shared" si="0"/>
        <v>#REF!</v>
      </c>
      <c r="F23" s="40" t="e">
        <f t="shared" si="1"/>
        <v>#REF!</v>
      </c>
      <c r="G23" s="35">
        <v>0</v>
      </c>
      <c r="H23" s="33" t="e">
        <f t="shared" si="11"/>
        <v>#REF!</v>
      </c>
      <c r="I23" s="33"/>
      <c r="J23" s="40"/>
      <c r="K23" s="63">
        <v>221.92</v>
      </c>
      <c r="L23" s="33" t="e">
        <f t="shared" si="12"/>
        <v>#REF!</v>
      </c>
      <c r="M23" s="33" t="e">
        <f t="shared" si="2"/>
        <v>#REF!</v>
      </c>
      <c r="N23" s="40" t="e">
        <f t="shared" si="3"/>
        <v>#REF!</v>
      </c>
      <c r="O23" s="35">
        <f t="shared" si="4"/>
        <v>0</v>
      </c>
      <c r="P23" s="33" t="e">
        <f t="shared" si="13"/>
        <v>#REF!</v>
      </c>
      <c r="Q23" s="33"/>
      <c r="R23" s="40"/>
      <c r="S23" s="33">
        <v>71.014399999999995</v>
      </c>
      <c r="T23" s="45" t="e">
        <f>+#REF!+#REF!+#REF!+#REF!+#REF!+#REF!+#REF!+#REF!+#REF!+#REF!+#REF!+#REF!+#REF!+#REF!+#REF!+#REF!+#REF!+#REF!+#REF!+#REF!+#REF!+#REF!+#REF!</f>
        <v>#REF!</v>
      </c>
      <c r="U23" s="33" t="e">
        <f t="shared" si="5"/>
        <v>#REF!</v>
      </c>
      <c r="V23" s="36" t="e">
        <f t="shared" si="6"/>
        <v>#REF!</v>
      </c>
      <c r="W23" s="35">
        <f t="shared" si="7"/>
        <v>0</v>
      </c>
      <c r="X23" s="39" t="e">
        <f t="shared" si="14"/>
        <v>#REF!</v>
      </c>
      <c r="Y23" s="33" t="e">
        <f t="shared" si="8"/>
        <v>#REF!</v>
      </c>
      <c r="Z23" s="37"/>
      <c r="AA23" s="55"/>
      <c r="AB23" s="56" t="e">
        <f t="shared" si="15"/>
        <v>#REF!</v>
      </c>
      <c r="AC23" s="9">
        <v>0</v>
      </c>
      <c r="AD23" s="11"/>
      <c r="AE23" s="16"/>
      <c r="AF23" s="24" t="e">
        <f t="shared" si="16"/>
        <v>#REF!</v>
      </c>
      <c r="AG23" s="24">
        <f t="shared" si="9"/>
        <v>1075.7444</v>
      </c>
      <c r="AH23" s="21">
        <v>91.057260439999993</v>
      </c>
      <c r="AI23" s="21">
        <v>0</v>
      </c>
      <c r="AJ23" s="21">
        <v>80.807354229999987</v>
      </c>
      <c r="AK23" s="21">
        <v>0</v>
      </c>
      <c r="AL23" s="23">
        <v>63.825913620000009</v>
      </c>
      <c r="AM23" s="23">
        <v>0</v>
      </c>
      <c r="AN23" s="1">
        <v>66.575767310000003</v>
      </c>
      <c r="AO23" s="1">
        <v>0</v>
      </c>
      <c r="AP23" s="1">
        <v>69.841377859999994</v>
      </c>
      <c r="AQ23" s="1">
        <v>0</v>
      </c>
      <c r="AR23" s="23">
        <v>61.942244450000004</v>
      </c>
      <c r="AS23" s="1">
        <v>0</v>
      </c>
      <c r="AT23" s="1">
        <v>51.980232810000047</v>
      </c>
      <c r="AU23" s="1">
        <v>0</v>
      </c>
    </row>
    <row r="24" spans="1:49" ht="35.25" customHeight="1">
      <c r="A24" s="38" t="s">
        <v>10</v>
      </c>
      <c r="B24" s="31">
        <v>3422204</v>
      </c>
      <c r="C24" s="32">
        <v>31.004999999999999</v>
      </c>
      <c r="D24" s="33" t="e">
        <f t="shared" si="10"/>
        <v>#REF!</v>
      </c>
      <c r="E24" s="33" t="e">
        <f t="shared" si="0"/>
        <v>#REF!</v>
      </c>
      <c r="F24" s="40" t="e">
        <f t="shared" si="1"/>
        <v>#REF!</v>
      </c>
      <c r="G24" s="35">
        <v>0</v>
      </c>
      <c r="H24" s="33" t="e">
        <f t="shared" si="11"/>
        <v>#REF!</v>
      </c>
      <c r="I24" s="33"/>
      <c r="J24" s="40"/>
      <c r="K24" s="63">
        <v>28.161000000000001</v>
      </c>
      <c r="L24" s="33" t="e">
        <f t="shared" si="12"/>
        <v>#REF!</v>
      </c>
      <c r="M24" s="33" t="e">
        <f t="shared" si="2"/>
        <v>#REF!</v>
      </c>
      <c r="N24" s="40" t="e">
        <f t="shared" si="3"/>
        <v>#REF!</v>
      </c>
      <c r="O24" s="35">
        <f t="shared" si="4"/>
        <v>0</v>
      </c>
      <c r="P24" s="33" t="e">
        <f t="shared" si="13"/>
        <v>#REF!</v>
      </c>
      <c r="Q24" s="33"/>
      <c r="R24" s="40"/>
      <c r="S24" s="33">
        <v>9.0115200000000009</v>
      </c>
      <c r="T24" s="45" t="e">
        <f>+#REF!</f>
        <v>#REF!</v>
      </c>
      <c r="U24" s="33" t="e">
        <f t="shared" si="5"/>
        <v>#REF!</v>
      </c>
      <c r="V24" s="36" t="e">
        <f t="shared" si="6"/>
        <v>#REF!</v>
      </c>
      <c r="W24" s="35">
        <f t="shared" si="7"/>
        <v>0</v>
      </c>
      <c r="X24" s="39" t="e">
        <f t="shared" si="14"/>
        <v>#REF!</v>
      </c>
      <c r="Y24" s="33"/>
      <c r="Z24" s="37"/>
      <c r="AA24" s="55"/>
      <c r="AB24" s="56" t="e">
        <f t="shared" si="15"/>
        <v>#REF!</v>
      </c>
      <c r="AC24" s="9">
        <v>0</v>
      </c>
      <c r="AD24" s="12"/>
      <c r="AE24" s="18"/>
      <c r="AF24" s="24" t="e">
        <f t="shared" si="16"/>
        <v>#REF!</v>
      </c>
      <c r="AG24" s="24">
        <f t="shared" si="9"/>
        <v>40.01652</v>
      </c>
      <c r="AH24" s="21">
        <v>9.0923748</v>
      </c>
      <c r="AI24" s="21">
        <v>0</v>
      </c>
      <c r="AJ24" s="21">
        <v>8.6624424999999992</v>
      </c>
      <c r="AK24" s="21">
        <v>0</v>
      </c>
      <c r="AL24" s="23">
        <v>11.5386895</v>
      </c>
      <c r="AM24" s="23">
        <v>0</v>
      </c>
      <c r="AN24" s="1">
        <v>12.748403499999997</v>
      </c>
      <c r="AO24" s="1">
        <v>0</v>
      </c>
      <c r="AP24" s="1">
        <v>7.8152410000000003</v>
      </c>
      <c r="AQ24" s="1">
        <v>0</v>
      </c>
      <c r="AR24" s="23">
        <v>7.1360935000000003</v>
      </c>
      <c r="AS24" s="1">
        <v>0</v>
      </c>
      <c r="AT24" s="1">
        <v>8.6058854999999994</v>
      </c>
      <c r="AU24" s="1">
        <v>0</v>
      </c>
    </row>
    <row r="25" spans="1:49" ht="35.25" customHeight="1">
      <c r="A25" s="38" t="s">
        <v>15</v>
      </c>
      <c r="B25" s="31">
        <v>3422217</v>
      </c>
      <c r="C25" s="32">
        <v>1471.3040000000001</v>
      </c>
      <c r="D25" s="33" t="e">
        <f t="shared" si="10"/>
        <v>#REF!</v>
      </c>
      <c r="E25" s="33" t="e">
        <f t="shared" si="0"/>
        <v>#REF!</v>
      </c>
      <c r="F25" s="43" t="e">
        <f>D25/C25*100</f>
        <v>#REF!</v>
      </c>
      <c r="G25" s="35">
        <f>+C25*AC25/100</f>
        <v>1471.3040000000003</v>
      </c>
      <c r="H25" s="33" t="e">
        <f t="shared" si="11"/>
        <v>#REF!</v>
      </c>
      <c r="I25" s="33" t="e">
        <f>+H25-G25</f>
        <v>#REF!</v>
      </c>
      <c r="J25" s="43" t="e">
        <f>H25/G25*100</f>
        <v>#REF!</v>
      </c>
      <c r="K25" s="63">
        <v>60</v>
      </c>
      <c r="L25" s="33" t="e">
        <f t="shared" si="12"/>
        <v>#REF!</v>
      </c>
      <c r="M25" s="33" t="e">
        <f t="shared" si="2"/>
        <v>#REF!</v>
      </c>
      <c r="N25" s="43" t="e">
        <f t="shared" si="3"/>
        <v>#REF!</v>
      </c>
      <c r="O25" s="35">
        <f t="shared" si="4"/>
        <v>60</v>
      </c>
      <c r="P25" s="33" t="e">
        <f t="shared" si="13"/>
        <v>#REF!</v>
      </c>
      <c r="Q25" s="33" t="e">
        <f>+P25-O25</f>
        <v>#REF!</v>
      </c>
      <c r="R25" s="43" t="e">
        <f>P25/O25*100</f>
        <v>#REF!</v>
      </c>
      <c r="S25" s="33">
        <v>19.2</v>
      </c>
      <c r="T25" s="45" t="e">
        <f>+#REF!+#REF!+#REF!+#REF!+#REF!+#REF!+#REF!+#REF!+#REF!+#REF!+#REF!+#REF!+#REF!+#REF!+#REF!+#REF!+#REF!+#REF!+#REF!+#REF!+#REF!+#REF!+#REF!+#REF!+#REF!+#REF!+#REF!</f>
        <v>#REF!</v>
      </c>
      <c r="U25" s="33" t="e">
        <f t="shared" si="5"/>
        <v>#REF!</v>
      </c>
      <c r="V25" s="36" t="e">
        <f t="shared" si="6"/>
        <v>#REF!</v>
      </c>
      <c r="W25" s="35">
        <f t="shared" si="7"/>
        <v>19.2</v>
      </c>
      <c r="X25" s="39" t="e">
        <f>+T25*AC25/100</f>
        <v>#REF!</v>
      </c>
      <c r="Y25" s="33" t="e">
        <f t="shared" si="8"/>
        <v>#REF!</v>
      </c>
      <c r="Z25" s="37" t="e">
        <f>X25/W25</f>
        <v>#REF!</v>
      </c>
      <c r="AA25" s="55"/>
      <c r="AB25" s="56" t="e">
        <f t="shared" si="15"/>
        <v>#REF!</v>
      </c>
      <c r="AC25" s="25">
        <v>100</v>
      </c>
      <c r="AD25" s="11"/>
      <c r="AE25" s="16"/>
      <c r="AF25" s="24" t="e">
        <f t="shared" si="16"/>
        <v>#REF!</v>
      </c>
      <c r="AG25" s="24">
        <f t="shared" si="9"/>
        <v>1490.5040000000001</v>
      </c>
      <c r="AH25" s="21">
        <v>84.530544559999996</v>
      </c>
      <c r="AI25" s="21">
        <v>84.530544559999996</v>
      </c>
      <c r="AJ25" s="21">
        <v>113.28571579999999</v>
      </c>
      <c r="AK25" s="21">
        <v>113.28571579999999</v>
      </c>
      <c r="AL25" s="23">
        <v>105.48014858000001</v>
      </c>
      <c r="AM25" s="23">
        <v>105.48014858000001</v>
      </c>
      <c r="AN25" s="1">
        <v>167.66587787000003</v>
      </c>
      <c r="AO25" s="1">
        <v>167.66587787000003</v>
      </c>
      <c r="AP25" s="1">
        <v>203.87353704999998</v>
      </c>
      <c r="AQ25" s="1">
        <v>203.87353704999998</v>
      </c>
      <c r="AR25" s="23">
        <v>154.67549228000004</v>
      </c>
      <c r="AS25" s="1">
        <v>154.67549228000004</v>
      </c>
      <c r="AT25" s="1">
        <v>49.742282440000039</v>
      </c>
      <c r="AU25" s="1">
        <v>49.742282440000032</v>
      </c>
    </row>
    <row r="26" spans="1:49" ht="35.25" customHeight="1">
      <c r="A26" s="38" t="s">
        <v>11</v>
      </c>
      <c r="B26" s="31">
        <v>3430105</v>
      </c>
      <c r="C26" s="32">
        <v>963.149</v>
      </c>
      <c r="D26" s="33" t="e">
        <f>+T26+AH26+AJ26+AL26+AN26+AP26+AR26+AT26+AV26</f>
        <v>#REF!</v>
      </c>
      <c r="E26" s="33" t="e">
        <f>+D26-C26</f>
        <v>#REF!</v>
      </c>
      <c r="F26" s="34" t="e">
        <f>D26/C26*100</f>
        <v>#REF!</v>
      </c>
      <c r="G26" s="35">
        <v>0</v>
      </c>
      <c r="H26" s="33" t="e">
        <f t="shared" si="11"/>
        <v>#REF!</v>
      </c>
      <c r="I26" s="33" t="e">
        <f>+H26-G26</f>
        <v>#REF!</v>
      </c>
      <c r="J26" s="34"/>
      <c r="K26" s="63">
        <v>360.28300000000002</v>
      </c>
      <c r="L26" s="33" t="e">
        <f t="shared" si="12"/>
        <v>#REF!</v>
      </c>
      <c r="M26" s="33" t="e">
        <f t="shared" si="2"/>
        <v>#REF!</v>
      </c>
      <c r="N26" s="34" t="e">
        <f t="shared" si="3"/>
        <v>#REF!</v>
      </c>
      <c r="O26" s="35">
        <f t="shared" si="4"/>
        <v>0</v>
      </c>
      <c r="P26" s="33" t="e">
        <f t="shared" si="13"/>
        <v>#REF!</v>
      </c>
      <c r="Q26" s="33" t="e">
        <f>+P26-O26</f>
        <v>#REF!</v>
      </c>
      <c r="R26" s="34"/>
      <c r="S26" s="33">
        <v>115.29056000000001</v>
      </c>
      <c r="T26" s="45" t="e">
        <f>+#REF!+#REF!+#REF!+#REF!+#REF!+#REF!+#REF!+#REF!+#REF!+#REF!+#REF!+#REF!+#REF!+#REF!+#REF!+#REF!+#REF!+#REF!+#REF!+#REF!+#REF!+#REF!+#REF!</f>
        <v>#REF!</v>
      </c>
      <c r="U26" s="33" t="e">
        <f t="shared" si="5"/>
        <v>#REF!</v>
      </c>
      <c r="V26" s="36" t="e">
        <f t="shared" si="6"/>
        <v>#REF!</v>
      </c>
      <c r="W26" s="35">
        <f t="shared" si="7"/>
        <v>0</v>
      </c>
      <c r="X26" s="39" t="e">
        <f t="shared" si="14"/>
        <v>#REF!</v>
      </c>
      <c r="Y26" s="33" t="e">
        <f t="shared" si="8"/>
        <v>#REF!</v>
      </c>
      <c r="Z26" s="37"/>
      <c r="AA26" s="55"/>
      <c r="AB26" s="56" t="e">
        <f t="shared" si="15"/>
        <v>#REF!</v>
      </c>
      <c r="AC26" s="9">
        <v>0</v>
      </c>
      <c r="AD26" s="11"/>
      <c r="AE26" s="16"/>
      <c r="AF26" s="24" t="e">
        <f t="shared" si="16"/>
        <v>#REF!</v>
      </c>
      <c r="AG26" s="24">
        <f t="shared" si="9"/>
        <v>1078.43956</v>
      </c>
      <c r="AH26" s="21">
        <v>80.703184379999982</v>
      </c>
      <c r="AI26" s="21">
        <v>0</v>
      </c>
      <c r="AJ26" s="21">
        <v>90.436330009999992</v>
      </c>
      <c r="AK26" s="21">
        <v>0</v>
      </c>
      <c r="AL26" s="23">
        <v>158.31021701000003</v>
      </c>
      <c r="AM26" s="23">
        <v>0</v>
      </c>
      <c r="AN26" s="1">
        <v>106.27730553999999</v>
      </c>
      <c r="AO26" s="1">
        <v>0</v>
      </c>
      <c r="AP26" s="1">
        <v>75.732515660000004</v>
      </c>
      <c r="AQ26" s="1">
        <v>0</v>
      </c>
      <c r="AR26" s="23">
        <v>105.95862527</v>
      </c>
      <c r="AS26" s="1">
        <v>0</v>
      </c>
      <c r="AT26" s="1">
        <v>94.901397979999999</v>
      </c>
      <c r="AU26" s="1">
        <v>0</v>
      </c>
    </row>
    <row r="27" spans="1:49" ht="35.25" customHeight="1" thickBot="1">
      <c r="A27" s="38" t="s">
        <v>14</v>
      </c>
      <c r="B27" s="31">
        <v>3450960</v>
      </c>
      <c r="C27" s="32"/>
      <c r="D27" s="33" t="e">
        <f t="shared" si="10"/>
        <v>#REF!</v>
      </c>
      <c r="E27" s="33" t="e">
        <f t="shared" si="0"/>
        <v>#REF!</v>
      </c>
      <c r="F27" s="43"/>
      <c r="G27" s="35">
        <v>0</v>
      </c>
      <c r="H27" s="33" t="e">
        <f t="shared" si="11"/>
        <v>#REF!</v>
      </c>
      <c r="I27" s="33" t="e">
        <f>+H27-G27</f>
        <v>#REF!</v>
      </c>
      <c r="J27" s="43"/>
      <c r="K27" s="63"/>
      <c r="L27" s="33" t="e">
        <f t="shared" si="12"/>
        <v>#REF!</v>
      </c>
      <c r="M27" s="33" t="e">
        <f t="shared" si="2"/>
        <v>#REF!</v>
      </c>
      <c r="N27" s="43"/>
      <c r="O27" s="35">
        <f t="shared" si="4"/>
        <v>0</v>
      </c>
      <c r="P27" s="33" t="e">
        <f t="shared" si="13"/>
        <v>#REF!</v>
      </c>
      <c r="Q27" s="33" t="e">
        <f>+P27-O27</f>
        <v>#REF!</v>
      </c>
      <c r="R27" s="43"/>
      <c r="S27" s="33"/>
      <c r="T27" s="45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+21.866279</f>
        <v>#REF!</v>
      </c>
      <c r="U27" s="33" t="e">
        <f t="shared" si="5"/>
        <v>#REF!</v>
      </c>
      <c r="V27" s="34" t="e">
        <f t="shared" si="6"/>
        <v>#REF!</v>
      </c>
      <c r="W27" s="35">
        <f t="shared" si="7"/>
        <v>0</v>
      </c>
      <c r="X27" s="39" t="e">
        <f>+T27*AC27/100</f>
        <v>#REF!</v>
      </c>
      <c r="Y27" s="33" t="e">
        <f t="shared" si="8"/>
        <v>#REF!</v>
      </c>
      <c r="Z27" s="37"/>
      <c r="AA27" s="55"/>
      <c r="AB27" s="56" t="e">
        <f t="shared" si="15"/>
        <v>#REF!</v>
      </c>
      <c r="AC27" s="9">
        <v>18</v>
      </c>
      <c r="AD27" s="13"/>
      <c r="AE27" s="16"/>
      <c r="AF27" s="24" t="e">
        <f t="shared" si="16"/>
        <v>#REF!</v>
      </c>
      <c r="AG27" s="24">
        <f t="shared" si="9"/>
        <v>0</v>
      </c>
      <c r="AH27" s="21">
        <v>16.554045990000002</v>
      </c>
      <c r="AI27" s="21">
        <v>6.9</v>
      </c>
      <c r="AJ27" s="21">
        <v>40.676998589999997</v>
      </c>
      <c r="AK27" s="21">
        <v>40.676998589999997</v>
      </c>
      <c r="AL27" s="23">
        <v>8.0731444499999991</v>
      </c>
      <c r="AM27" s="23">
        <v>8.0731444499999991</v>
      </c>
      <c r="AN27" s="1">
        <v>25.111965989999998</v>
      </c>
      <c r="AO27" s="1">
        <v>20.842931771700002</v>
      </c>
      <c r="AP27" s="1">
        <v>75.527308489999996</v>
      </c>
      <c r="AQ27" s="1">
        <v>63.216357206129999</v>
      </c>
      <c r="AR27" s="23">
        <v>2.7387185400000003</v>
      </c>
      <c r="AS27" s="1">
        <v>5.6387185400000002</v>
      </c>
      <c r="AT27" s="1">
        <v>49.453142190000001</v>
      </c>
      <c r="AU27" s="1">
        <v>23.984773962150001</v>
      </c>
    </row>
    <row r="28" spans="1:49" s="3" customFormat="1" ht="35.25" customHeight="1" thickBot="1">
      <c r="A28" s="46" t="s">
        <v>51</v>
      </c>
      <c r="B28" s="47" t="s">
        <v>42</v>
      </c>
      <c r="C28" s="47">
        <f>SUM(C9:C27)</f>
        <v>41452.950999999994</v>
      </c>
      <c r="D28" s="48" t="e">
        <f>SUM(D9:D27)</f>
        <v>#REF!</v>
      </c>
      <c r="E28" s="48" t="e">
        <f>+D28-C28</f>
        <v>#REF!</v>
      </c>
      <c r="F28" s="49" t="e">
        <f>D28/C28*100</f>
        <v>#REF!</v>
      </c>
      <c r="G28" s="47">
        <f>SUM(G9:G27)</f>
        <v>20023.30312</v>
      </c>
      <c r="H28" s="48" t="e">
        <f>SUM(H9:H27)+8.7</f>
        <v>#REF!</v>
      </c>
      <c r="I28" s="48" t="e">
        <f>+H28-G28</f>
        <v>#REF!</v>
      </c>
      <c r="J28" s="49" t="e">
        <f>H28/G28*100</f>
        <v>#REF!</v>
      </c>
      <c r="K28" s="47">
        <f>SUM(K9:K27)</f>
        <v>12118.141</v>
      </c>
      <c r="L28" s="48" t="e">
        <f>SUM(L9:L27)</f>
        <v>#REF!</v>
      </c>
      <c r="M28" s="48" t="e">
        <f t="shared" si="2"/>
        <v>#REF!</v>
      </c>
      <c r="N28" s="49" t="e">
        <f>L28/K28*100</f>
        <v>#REF!</v>
      </c>
      <c r="O28" s="47">
        <f>SUM(O9:O27)</f>
        <v>4351.7110000000002</v>
      </c>
      <c r="P28" s="48" t="e">
        <f>SUM(P9:P27)</f>
        <v>#REF!</v>
      </c>
      <c r="Q28" s="49" t="e">
        <f>+P28-O28</f>
        <v>#REF!</v>
      </c>
      <c r="R28" s="49" t="e">
        <f>P28/O28*100</f>
        <v>#REF!</v>
      </c>
      <c r="S28" s="47">
        <f>SUM(S9:S27)</f>
        <v>3877.80512</v>
      </c>
      <c r="T28" s="48" t="e">
        <f>SUM(T9:T27)</f>
        <v>#REF!</v>
      </c>
      <c r="U28" s="48" t="e">
        <f t="shared" si="5"/>
        <v>#REF!</v>
      </c>
      <c r="V28" s="49" t="e">
        <f>T28/S28*100</f>
        <v>#REF!</v>
      </c>
      <c r="W28" s="47">
        <f>SUM(W9:W27)</f>
        <v>1392.5475200000003</v>
      </c>
      <c r="X28" s="48" t="e">
        <f>SUM(X9:X27)</f>
        <v>#REF!</v>
      </c>
      <c r="Y28" s="48" t="e">
        <f>+X28-W28</f>
        <v>#REF!</v>
      </c>
      <c r="Z28" s="49" t="e">
        <f>X28/W28*100</f>
        <v>#REF!</v>
      </c>
      <c r="AA28" s="57">
        <f>SUM(AA9:AA27)</f>
        <v>10</v>
      </c>
      <c r="AB28" s="58" t="e">
        <f t="shared" si="15"/>
        <v>#REF!</v>
      </c>
      <c r="AC28" s="20"/>
      <c r="AD28" s="8"/>
      <c r="AE28" s="15"/>
      <c r="AH28" s="22">
        <f t="shared" ref="AH28:AW28" si="23">SUM(AH9:AH27)</f>
        <v>3163.6725765700003</v>
      </c>
      <c r="AI28" s="22">
        <f t="shared" si="23"/>
        <v>1254.9057240056002</v>
      </c>
      <c r="AJ28" s="22">
        <f t="shared" si="23"/>
        <v>3346.9456522900005</v>
      </c>
      <c r="AK28" s="22">
        <f t="shared" si="23"/>
        <v>1795.5863108372002</v>
      </c>
      <c r="AL28" s="22">
        <f t="shared" si="23"/>
        <v>4998.6168023100008</v>
      </c>
      <c r="AM28" s="22">
        <f t="shared" si="23"/>
        <v>1769.6158587167997</v>
      </c>
      <c r="AN28" s="22">
        <f t="shared" si="23"/>
        <v>4760.4205014699992</v>
      </c>
      <c r="AO28" s="22">
        <f t="shared" si="23"/>
        <v>2118.2032307920999</v>
      </c>
      <c r="AP28" s="22">
        <f t="shared" si="23"/>
        <v>4663.5672954499996</v>
      </c>
      <c r="AQ28" s="22">
        <f t="shared" si="23"/>
        <v>2073.5364123761301</v>
      </c>
      <c r="AR28" s="22">
        <f t="shared" si="23"/>
        <v>5390.5443756200002</v>
      </c>
      <c r="AS28" s="22">
        <f t="shared" si="23"/>
        <v>1972.6687235208001</v>
      </c>
      <c r="AT28" s="22">
        <f t="shared" si="23"/>
        <v>5114.9803715600019</v>
      </c>
      <c r="AU28" s="22">
        <f t="shared" si="23"/>
        <v>2229.6087534465505</v>
      </c>
      <c r="AV28" s="22">
        <f t="shared" si="23"/>
        <v>0</v>
      </c>
      <c r="AW28" s="22">
        <f t="shared" si="23"/>
        <v>0</v>
      </c>
    </row>
    <row r="29" spans="1:49" ht="23.25" thickBot="1">
      <c r="S29" s="4">
        <f>+S13+S14+S16</f>
        <v>380.16192000000001</v>
      </c>
      <c r="T29" s="4"/>
      <c r="U29" s="4"/>
      <c r="V29" s="4"/>
      <c r="W29" s="4">
        <v>1392</v>
      </c>
      <c r="X29" s="4">
        <v>1384</v>
      </c>
      <c r="Y29" s="48">
        <f>+X29-W29</f>
        <v>-8</v>
      </c>
      <c r="Z29" s="49">
        <f>X29/W29*100</f>
        <v>99.425287356321832</v>
      </c>
      <c r="AA29" s="59"/>
      <c r="AB29" s="59"/>
      <c r="AC29" s="4"/>
    </row>
    <row r="30" spans="1:49">
      <c r="S30" s="4"/>
      <c r="T30" s="4"/>
      <c r="U30" s="4"/>
      <c r="V30" s="4"/>
      <c r="W30" s="4">
        <v>7.3920000000000003</v>
      </c>
      <c r="X30" s="4"/>
      <c r="Y30" s="4"/>
      <c r="Z30" s="4"/>
      <c r="AA30" s="59"/>
      <c r="AB30" s="59"/>
      <c r="AC30" s="4"/>
    </row>
    <row r="31" spans="1:49">
      <c r="D31" s="66"/>
      <c r="S31" s="4"/>
      <c r="T31" s="4"/>
      <c r="U31" s="4"/>
      <c r="V31" s="4"/>
      <c r="W31" s="4"/>
      <c r="X31" s="4"/>
      <c r="Y31" s="4"/>
      <c r="Z31" s="4"/>
      <c r="AA31" s="59"/>
      <c r="AB31" s="59"/>
      <c r="AC31" s="4"/>
    </row>
    <row r="32" spans="1:49">
      <c r="S32" s="4"/>
      <c r="T32" s="4"/>
      <c r="U32" s="4"/>
      <c r="V32" s="4"/>
      <c r="W32" s="4"/>
      <c r="X32" s="4"/>
      <c r="Y32" s="4"/>
      <c r="Z32" s="4"/>
      <c r="AA32" s="59"/>
      <c r="AB32" s="59"/>
      <c r="AC32" s="4"/>
    </row>
    <row r="33" spans="4:29">
      <c r="S33" s="4"/>
      <c r="T33" s="4"/>
      <c r="U33" s="4"/>
      <c r="V33" s="4"/>
      <c r="W33" s="4"/>
      <c r="X33" s="4"/>
      <c r="Y33" s="4"/>
      <c r="Z33" s="4"/>
      <c r="AA33" s="59"/>
      <c r="AB33" s="59"/>
      <c r="AC33" s="4"/>
    </row>
    <row r="34" spans="4:29">
      <c r="D34" s="66"/>
      <c r="S34" s="4"/>
      <c r="T34" s="4"/>
      <c r="U34" s="4"/>
      <c r="V34" s="4"/>
      <c r="W34" s="4"/>
      <c r="X34" s="4"/>
      <c r="Y34" s="4"/>
      <c r="Z34" s="4"/>
      <c r="AA34" s="59"/>
      <c r="AB34" s="59"/>
      <c r="AC34" s="4"/>
    </row>
    <row r="35" spans="4:29">
      <c r="S35" s="4"/>
      <c r="T35" s="4"/>
      <c r="U35" s="4"/>
      <c r="V35" s="4"/>
      <c r="W35" s="4"/>
      <c r="X35" s="4"/>
      <c r="Y35" s="4"/>
      <c r="Z35" s="4"/>
      <c r="AA35" s="59"/>
      <c r="AB35" s="59"/>
      <c r="AC35" s="4"/>
    </row>
    <row r="36" spans="4:29">
      <c r="S36" s="4"/>
      <c r="T36" s="4"/>
      <c r="U36" s="4"/>
      <c r="V36" s="4"/>
      <c r="W36" s="4"/>
      <c r="X36" s="4"/>
      <c r="Y36" s="4"/>
      <c r="Z36" s="4"/>
      <c r="AA36" s="59"/>
      <c r="AB36" s="59"/>
      <c r="AC36" s="4"/>
    </row>
    <row r="37" spans="4:29">
      <c r="S37" s="4"/>
      <c r="T37" s="4"/>
      <c r="U37" s="4"/>
      <c r="V37" s="4"/>
      <c r="W37" s="4"/>
      <c r="X37" s="4"/>
      <c r="Y37" s="4"/>
      <c r="Z37" s="4"/>
      <c r="AA37" s="59"/>
      <c r="AB37" s="59"/>
      <c r="AC37" s="4"/>
    </row>
    <row r="38" spans="4:29">
      <c r="S38" s="4"/>
      <c r="T38" s="4"/>
      <c r="U38" s="4"/>
      <c r="V38" s="4"/>
      <c r="W38" s="4"/>
      <c r="X38" s="4"/>
      <c r="Y38" s="4"/>
      <c r="Z38" s="4"/>
      <c r="AA38" s="59"/>
      <c r="AB38" s="59"/>
      <c r="AC38" s="4"/>
    </row>
    <row r="39" spans="4:29">
      <c r="S39" s="4"/>
      <c r="T39" s="4"/>
      <c r="U39" s="4"/>
      <c r="V39" s="4"/>
      <c r="W39" s="4"/>
      <c r="X39" s="4"/>
      <c r="Y39" s="4"/>
      <c r="Z39" s="4"/>
      <c r="AA39" s="59"/>
      <c r="AB39" s="59"/>
      <c r="AC39" s="4"/>
    </row>
    <row r="40" spans="4:29">
      <c r="S40" s="4"/>
      <c r="T40" s="4"/>
      <c r="U40" s="4"/>
      <c r="V40" s="4"/>
      <c r="W40" s="4"/>
      <c r="X40" s="4"/>
      <c r="Y40" s="4"/>
      <c r="Z40" s="4"/>
      <c r="AA40" s="59"/>
      <c r="AB40" s="59"/>
      <c r="AC40" s="4"/>
    </row>
    <row r="41" spans="4:29">
      <c r="S41" s="4"/>
      <c r="T41" s="4"/>
      <c r="U41" s="4"/>
      <c r="V41" s="4"/>
      <c r="W41" s="4"/>
      <c r="X41" s="4"/>
      <c r="Y41" s="4"/>
      <c r="Z41" s="4"/>
      <c r="AA41" s="59"/>
      <c r="AB41" s="59"/>
      <c r="AC41" s="4"/>
    </row>
    <row r="42" spans="4:29">
      <c r="S42" s="4"/>
      <c r="T42" s="4"/>
      <c r="U42" s="4"/>
      <c r="V42" s="4"/>
      <c r="W42" s="4"/>
      <c r="X42" s="4"/>
      <c r="Y42" s="4"/>
      <c r="Z42" s="4"/>
      <c r="AA42" s="59"/>
      <c r="AB42" s="59"/>
      <c r="AC42" s="4"/>
    </row>
    <row r="43" spans="4:29">
      <c r="S43" s="4"/>
      <c r="T43" s="4"/>
      <c r="U43" s="4"/>
      <c r="V43" s="4"/>
      <c r="W43" s="4"/>
      <c r="X43" s="4"/>
      <c r="Y43" s="4"/>
      <c r="Z43" s="4"/>
      <c r="AA43" s="59"/>
      <c r="AB43" s="59"/>
      <c r="AC43" s="4"/>
    </row>
    <row r="44" spans="4:29">
      <c r="S44" s="4"/>
      <c r="T44" s="4"/>
      <c r="U44" s="4"/>
      <c r="V44" s="4"/>
      <c r="W44" s="4"/>
      <c r="X44" s="4"/>
      <c r="Y44" s="4"/>
      <c r="Z44" s="4"/>
      <c r="AA44" s="59"/>
      <c r="AB44" s="59"/>
      <c r="AC44" s="4"/>
    </row>
    <row r="45" spans="4:29">
      <c r="S45" s="4"/>
      <c r="T45" s="4"/>
      <c r="U45" s="4"/>
      <c r="V45" s="4"/>
      <c r="W45" s="4"/>
      <c r="X45" s="4"/>
      <c r="Y45" s="4"/>
      <c r="Z45" s="4"/>
      <c r="AA45" s="59"/>
      <c r="AB45" s="59"/>
      <c r="AC45" s="4"/>
    </row>
    <row r="46" spans="4:29">
      <c r="S46" s="4"/>
      <c r="T46" s="4"/>
      <c r="U46" s="4"/>
      <c r="V46" s="4"/>
      <c r="W46" s="4"/>
      <c r="X46" s="4"/>
      <c r="Y46" s="4"/>
      <c r="Z46" s="4"/>
      <c r="AA46" s="59"/>
      <c r="AB46" s="59"/>
      <c r="AC46" s="4"/>
    </row>
    <row r="47" spans="4:29">
      <c r="S47" s="4"/>
      <c r="T47" s="4"/>
      <c r="U47" s="4"/>
      <c r="V47" s="4"/>
      <c r="W47" s="4"/>
      <c r="X47" s="4"/>
      <c r="Y47" s="4"/>
      <c r="Z47" s="4"/>
      <c r="AA47" s="59"/>
      <c r="AB47" s="59"/>
      <c r="AC47" s="4"/>
    </row>
    <row r="48" spans="4:29">
      <c r="S48" s="4"/>
      <c r="T48" s="4"/>
      <c r="U48" s="4"/>
      <c r="V48" s="4"/>
      <c r="W48" s="4"/>
      <c r="X48" s="4"/>
      <c r="Y48" s="4"/>
      <c r="Z48" s="4"/>
      <c r="AA48" s="59"/>
      <c r="AB48" s="59"/>
      <c r="AC48" s="4"/>
    </row>
    <row r="49" spans="19:29">
      <c r="S49" s="4"/>
      <c r="T49" s="4"/>
      <c r="U49" s="4"/>
      <c r="V49" s="4"/>
      <c r="W49" s="4"/>
      <c r="X49" s="4"/>
      <c r="Y49" s="4"/>
      <c r="Z49" s="4"/>
      <c r="AA49" s="59"/>
      <c r="AB49" s="59"/>
      <c r="AC49" s="4"/>
    </row>
    <row r="50" spans="19:29">
      <c r="S50" s="4"/>
      <c r="T50" s="4"/>
      <c r="U50" s="4"/>
      <c r="V50" s="4"/>
      <c r="W50" s="4"/>
      <c r="X50" s="4"/>
      <c r="Y50" s="4"/>
      <c r="Z50" s="4"/>
      <c r="AA50" s="59"/>
      <c r="AB50" s="59"/>
      <c r="AC50" s="4"/>
    </row>
    <row r="51" spans="19:29">
      <c r="S51" s="4"/>
      <c r="T51" s="4"/>
      <c r="U51" s="4"/>
      <c r="V51" s="4"/>
      <c r="W51" s="4"/>
      <c r="X51" s="4"/>
      <c r="Y51" s="4"/>
      <c r="Z51" s="4"/>
      <c r="AA51" s="59"/>
      <c r="AB51" s="59"/>
      <c r="AC51" s="4"/>
    </row>
    <row r="52" spans="19:29">
      <c r="S52" s="4"/>
      <c r="T52" s="4"/>
      <c r="U52" s="4"/>
      <c r="V52" s="4"/>
      <c r="W52" s="4"/>
      <c r="X52" s="4"/>
      <c r="Y52" s="4"/>
      <c r="Z52" s="4"/>
      <c r="AA52" s="59"/>
      <c r="AB52" s="59"/>
      <c r="AC52" s="4"/>
    </row>
    <row r="53" spans="19:29">
      <c r="S53" s="4"/>
      <c r="T53" s="4"/>
      <c r="U53" s="4"/>
      <c r="V53" s="4"/>
      <c r="W53" s="4"/>
      <c r="X53" s="4"/>
      <c r="Y53" s="4"/>
      <c r="Z53" s="4"/>
      <c r="AA53" s="59"/>
      <c r="AB53" s="59"/>
      <c r="AC53" s="4"/>
    </row>
    <row r="54" spans="19:29">
      <c r="S54" s="4"/>
      <c r="T54" s="4"/>
      <c r="U54" s="4"/>
      <c r="V54" s="4"/>
      <c r="W54" s="4"/>
      <c r="X54" s="4"/>
      <c r="Y54" s="4"/>
      <c r="Z54" s="4"/>
      <c r="AA54" s="59"/>
      <c r="AB54" s="59"/>
      <c r="AC54" s="4"/>
    </row>
    <row r="55" spans="19:29">
      <c r="S55" s="4"/>
      <c r="T55" s="4"/>
      <c r="U55" s="4"/>
      <c r="V55" s="4"/>
      <c r="W55" s="4"/>
      <c r="X55" s="4"/>
      <c r="Y55" s="4"/>
      <c r="Z55" s="4"/>
      <c r="AA55" s="59"/>
      <c r="AB55" s="59"/>
      <c r="AC55" s="4"/>
    </row>
    <row r="56" spans="19:29">
      <c r="S56" s="4"/>
      <c r="T56" s="4"/>
      <c r="U56" s="4"/>
      <c r="V56" s="4"/>
      <c r="W56" s="4"/>
      <c r="X56" s="4"/>
      <c r="Y56" s="4"/>
      <c r="Z56" s="4"/>
      <c r="AA56" s="59"/>
      <c r="AB56" s="59"/>
      <c r="AC56" s="4"/>
    </row>
    <row r="57" spans="19:29">
      <c r="S57" s="4"/>
      <c r="T57" s="4"/>
      <c r="U57" s="4"/>
      <c r="V57" s="4"/>
      <c r="W57" s="4"/>
      <c r="X57" s="4"/>
      <c r="Y57" s="4"/>
      <c r="Z57" s="4"/>
      <c r="AA57" s="59"/>
      <c r="AB57" s="59"/>
      <c r="AC57" s="4"/>
    </row>
    <row r="58" spans="19:29">
      <c r="S58" s="4"/>
      <c r="T58" s="4"/>
      <c r="U58" s="4"/>
      <c r="V58" s="4"/>
      <c r="W58" s="4"/>
      <c r="X58" s="4"/>
      <c r="Y58" s="4"/>
      <c r="Z58" s="4"/>
      <c r="AA58" s="59"/>
      <c r="AB58" s="59"/>
      <c r="AC58" s="4"/>
    </row>
    <row r="59" spans="19:29">
      <c r="S59" s="4"/>
      <c r="T59" s="4"/>
      <c r="U59" s="4"/>
      <c r="V59" s="4"/>
      <c r="W59" s="4"/>
      <c r="X59" s="4"/>
      <c r="Y59" s="4"/>
      <c r="Z59" s="4"/>
      <c r="AA59" s="59"/>
      <c r="AB59" s="59"/>
      <c r="AC59" s="4"/>
    </row>
    <row r="60" spans="19:29">
      <c r="S60" s="4"/>
      <c r="T60" s="4"/>
      <c r="U60" s="4"/>
      <c r="V60" s="4"/>
      <c r="W60" s="4"/>
      <c r="X60" s="4"/>
      <c r="Y60" s="4"/>
      <c r="Z60" s="4"/>
      <c r="AA60" s="59"/>
      <c r="AB60" s="59"/>
      <c r="AC60" s="4"/>
    </row>
    <row r="61" spans="19:29">
      <c r="S61" s="4"/>
      <c r="T61" s="4"/>
      <c r="U61" s="4"/>
      <c r="V61" s="4"/>
      <c r="W61" s="4"/>
      <c r="X61" s="4"/>
      <c r="Y61" s="4"/>
      <c r="Z61" s="4"/>
      <c r="AA61" s="59"/>
      <c r="AB61" s="59"/>
      <c r="AC61" s="4"/>
    </row>
    <row r="62" spans="19:29">
      <c r="S62" s="4"/>
      <c r="T62" s="4"/>
      <c r="U62" s="4"/>
      <c r="V62" s="4"/>
      <c r="W62" s="4"/>
      <c r="X62" s="4"/>
      <c r="Y62" s="4"/>
      <c r="Z62" s="4"/>
      <c r="AA62" s="59"/>
      <c r="AB62" s="59"/>
      <c r="AC62" s="4"/>
    </row>
    <row r="63" spans="19:29">
      <c r="S63" s="4"/>
      <c r="T63" s="4"/>
      <c r="U63" s="4"/>
      <c r="V63" s="4"/>
      <c r="W63" s="4"/>
      <c r="X63" s="4"/>
      <c r="Y63" s="4"/>
      <c r="Z63" s="4"/>
      <c r="AA63" s="59"/>
      <c r="AB63" s="59"/>
      <c r="AC63" s="4"/>
    </row>
    <row r="64" spans="19:29">
      <c r="S64" s="4"/>
      <c r="T64" s="4"/>
      <c r="U64" s="4"/>
      <c r="V64" s="4"/>
      <c r="W64" s="4"/>
      <c r="X64" s="4"/>
      <c r="Y64" s="4"/>
      <c r="Z64" s="4"/>
      <c r="AA64" s="59"/>
      <c r="AB64" s="59"/>
      <c r="AC64" s="4"/>
    </row>
    <row r="65" spans="19:29">
      <c r="S65" s="4"/>
      <c r="T65" s="4"/>
      <c r="U65" s="4"/>
      <c r="V65" s="4"/>
      <c r="W65" s="4"/>
      <c r="X65" s="4"/>
      <c r="Y65" s="4"/>
      <c r="Z65" s="4"/>
      <c r="AA65" s="59"/>
      <c r="AB65" s="59"/>
      <c r="AC65" s="4"/>
    </row>
    <row r="66" spans="19:29">
      <c r="S66" s="4"/>
      <c r="T66" s="4"/>
      <c r="U66" s="4"/>
      <c r="V66" s="4"/>
      <c r="W66" s="4"/>
      <c r="Z66" s="4"/>
      <c r="AA66" s="59"/>
      <c r="AB66" s="59"/>
      <c r="AC66" s="4"/>
    </row>
    <row r="67" spans="19:29">
      <c r="S67" s="4"/>
      <c r="T67" s="4"/>
      <c r="U67" s="4"/>
      <c r="V67" s="4"/>
      <c r="W67" s="4"/>
      <c r="Z67" s="4"/>
      <c r="AA67" s="59"/>
      <c r="AB67" s="59"/>
      <c r="AC67" s="4"/>
    </row>
    <row r="68" spans="19:29">
      <c r="S68" s="4"/>
      <c r="T68" s="4"/>
      <c r="U68" s="4"/>
      <c r="V68" s="4"/>
      <c r="W68" s="4"/>
      <c r="Z68" s="4"/>
      <c r="AA68" s="59"/>
      <c r="AB68" s="59"/>
      <c r="AC68" s="4"/>
    </row>
    <row r="69" spans="19:29">
      <c r="S69" s="4"/>
      <c r="T69" s="4"/>
      <c r="U69" s="4"/>
      <c r="V69" s="4"/>
      <c r="W69" s="4"/>
      <c r="Z69" s="4"/>
      <c r="AA69" s="59"/>
      <c r="AB69" s="59"/>
      <c r="AC69" s="4"/>
    </row>
    <row r="70" spans="19:29">
      <c r="S70" s="4"/>
      <c r="T70" s="4"/>
      <c r="U70" s="4"/>
      <c r="V70" s="4"/>
      <c r="W70" s="4"/>
      <c r="Z70" s="4"/>
      <c r="AA70" s="59"/>
      <c r="AB70" s="59"/>
      <c r="AC70" s="4"/>
    </row>
    <row r="71" spans="19:29">
      <c r="S71" s="4"/>
      <c r="T71" s="4"/>
      <c r="U71" s="4"/>
      <c r="V71" s="4"/>
      <c r="W71" s="4"/>
      <c r="Z71" s="4"/>
      <c r="AA71" s="59"/>
      <c r="AB71" s="59"/>
      <c r="AC71" s="4"/>
    </row>
    <row r="72" spans="19:29">
      <c r="S72" s="4"/>
      <c r="T72" s="4"/>
      <c r="U72" s="4"/>
      <c r="V72" s="4"/>
      <c r="W72" s="4"/>
      <c r="Z72" s="4"/>
      <c r="AA72" s="59"/>
      <c r="AB72" s="59"/>
      <c r="AC72" s="4"/>
    </row>
  </sheetData>
  <mergeCells count="54">
    <mergeCell ref="AT7:AU7"/>
    <mergeCell ref="AV7:AW7"/>
    <mergeCell ref="C8:F8"/>
    <mergeCell ref="G8:J8"/>
    <mergeCell ref="K8:N8"/>
    <mergeCell ref="O8:R8"/>
    <mergeCell ref="S8:V8"/>
    <mergeCell ref="W8:Z8"/>
    <mergeCell ref="AH7:AI7"/>
    <mergeCell ref="AJ7:AK7"/>
    <mergeCell ref="AL7:AM7"/>
    <mergeCell ref="AN7:AO7"/>
    <mergeCell ref="AP7:AQ7"/>
    <mergeCell ref="AR7:AS7"/>
    <mergeCell ref="E6:E7"/>
    <mergeCell ref="F6:F7"/>
    <mergeCell ref="AE5:AE8"/>
    <mergeCell ref="I6:I7"/>
    <mergeCell ref="J6:J7"/>
    <mergeCell ref="M6:M7"/>
    <mergeCell ref="N6:N7"/>
    <mergeCell ref="Y5:Z5"/>
    <mergeCell ref="Y6:Y7"/>
    <mergeCell ref="Z6:Z7"/>
    <mergeCell ref="Q5:R5"/>
    <mergeCell ref="S5:S7"/>
    <mergeCell ref="T5:T7"/>
    <mergeCell ref="U5:V5"/>
    <mergeCell ref="W5:W7"/>
    <mergeCell ref="X5:X7"/>
    <mergeCell ref="Q6:Q7"/>
    <mergeCell ref="R6:R7"/>
    <mergeCell ref="P5:P7"/>
    <mergeCell ref="AA5:AA7"/>
    <mergeCell ref="AB5:AB7"/>
    <mergeCell ref="AC5:AC8"/>
    <mergeCell ref="AD5:AD8"/>
    <mergeCell ref="U6:U7"/>
    <mergeCell ref="A1:Z1"/>
    <mergeCell ref="A2:Z2"/>
    <mergeCell ref="A3:Z3"/>
    <mergeCell ref="A5:A7"/>
    <mergeCell ref="B5:B7"/>
    <mergeCell ref="C5:C7"/>
    <mergeCell ref="D5:D7"/>
    <mergeCell ref="E5:F5"/>
    <mergeCell ref="G5:G7"/>
    <mergeCell ref="H5:H7"/>
    <mergeCell ref="V6:V7"/>
    <mergeCell ref="I5:J5"/>
    <mergeCell ref="K5:K7"/>
    <mergeCell ref="L5:L7"/>
    <mergeCell ref="M5:N5"/>
    <mergeCell ref="O5:O7"/>
  </mergeCells>
  <printOptions horizontalCentered="1"/>
  <pageMargins left="0" right="0" top="0.55118110236220474" bottom="0" header="0" footer="0"/>
  <pageSetup paperSize="9" scale="31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1">
    <tabColor rgb="FF92D050"/>
  </sheetPr>
  <dimension ref="A1:AW72"/>
  <sheetViews>
    <sheetView view="pageBreakPreview" zoomScale="55" zoomScaleNormal="85" zoomScaleSheet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4" sqref="D4"/>
    </sheetView>
  </sheetViews>
  <sheetFormatPr defaultRowHeight="15.75"/>
  <cols>
    <col min="1" max="1" width="75.140625" style="1" customWidth="1"/>
    <col min="2" max="3" width="18.85546875" style="1" customWidth="1"/>
    <col min="4" max="4" width="17.5703125" style="1" customWidth="1"/>
    <col min="5" max="5" width="15.42578125" style="1" customWidth="1"/>
    <col min="6" max="6" width="13" style="1" customWidth="1"/>
    <col min="7" max="7" width="16" style="1" customWidth="1"/>
    <col min="8" max="8" width="15.140625" style="1" customWidth="1"/>
    <col min="9" max="9" width="18.7109375" style="1" customWidth="1"/>
    <col min="10" max="10" width="10.85546875" style="1" customWidth="1"/>
    <col min="11" max="11" width="18.85546875" style="1" customWidth="1"/>
    <col min="12" max="12" width="14.42578125" style="1" customWidth="1"/>
    <col min="13" max="13" width="15.28515625" style="1" customWidth="1"/>
    <col min="14" max="14" width="9.85546875" style="1" customWidth="1"/>
    <col min="15" max="15" width="16" style="1" customWidth="1"/>
    <col min="16" max="16" width="13.5703125" style="1" customWidth="1"/>
    <col min="17" max="17" width="14.5703125" style="1" customWidth="1"/>
    <col min="18" max="18" width="15.42578125" style="1" customWidth="1"/>
    <col min="19" max="19" width="19.7109375" style="1" customWidth="1"/>
    <col min="20" max="20" width="14" style="1" customWidth="1"/>
    <col min="21" max="21" width="15" style="1" customWidth="1"/>
    <col min="22" max="22" width="14.140625" style="1" customWidth="1"/>
    <col min="23" max="23" width="16.7109375" style="1" customWidth="1"/>
    <col min="24" max="24" width="14.140625" style="1" customWidth="1"/>
    <col min="25" max="25" width="14" style="1" customWidth="1"/>
    <col min="26" max="26" width="16.85546875" style="1" customWidth="1"/>
    <col min="27" max="27" width="16.85546875" style="51" customWidth="1"/>
    <col min="28" max="28" width="17.7109375" style="51" customWidth="1"/>
    <col min="29" max="29" width="17.85546875" style="1" customWidth="1"/>
    <col min="30" max="31" width="21.28515625" style="1" hidden="1" customWidth="1"/>
    <col min="32" max="32" width="9.28515625" style="1" bestFit="1" customWidth="1"/>
    <col min="33" max="33" width="15" style="1" customWidth="1"/>
    <col min="34" max="35" width="13.42578125" style="1" customWidth="1"/>
    <col min="36" max="16384" width="9.140625" style="1"/>
  </cols>
  <sheetData>
    <row r="1" spans="1:49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50"/>
      <c r="AB1" s="50"/>
      <c r="AC1" s="5"/>
    </row>
    <row r="2" spans="1:49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B2" s="50"/>
      <c r="AC2" s="5"/>
    </row>
    <row r="3" spans="1:49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50"/>
      <c r="AB3" s="52"/>
      <c r="AC3" s="6"/>
    </row>
    <row r="4" spans="1:49" ht="24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60"/>
      <c r="V4" s="27"/>
      <c r="W4" s="27"/>
      <c r="X4" s="27"/>
      <c r="Y4" s="27"/>
      <c r="Z4" s="27" t="s">
        <v>12</v>
      </c>
      <c r="AA4" s="53"/>
      <c r="AB4" s="53"/>
      <c r="AC4" s="2"/>
    </row>
    <row r="5" spans="1:49" s="3" customFormat="1" ht="17.2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 s="179" t="s">
        <v>22</v>
      </c>
      <c r="U5" s="180" t="s">
        <v>0</v>
      </c>
      <c r="V5" s="181"/>
      <c r="W5" s="177" t="s">
        <v>21</v>
      </c>
      <c r="X5" s="179" t="s">
        <v>22</v>
      </c>
      <c r="Y5" s="180" t="s">
        <v>0</v>
      </c>
      <c r="Z5" s="194"/>
      <c r="AA5" s="183">
        <v>2018</v>
      </c>
      <c r="AB5" s="185" t="s">
        <v>56</v>
      </c>
      <c r="AC5" s="186" t="s">
        <v>23</v>
      </c>
      <c r="AD5" s="189" t="s">
        <v>39</v>
      </c>
      <c r="AE5" s="191" t="s">
        <v>41</v>
      </c>
    </row>
    <row r="6" spans="1:49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78"/>
      <c r="T6" s="174"/>
      <c r="U6" s="190" t="s">
        <v>1</v>
      </c>
      <c r="V6" s="182" t="s">
        <v>2</v>
      </c>
      <c r="W6" s="178"/>
      <c r="X6" s="174"/>
      <c r="Y6" s="190" t="s">
        <v>1</v>
      </c>
      <c r="Z6" s="195" t="s">
        <v>2</v>
      </c>
      <c r="AA6" s="184"/>
      <c r="AB6" s="185"/>
      <c r="AC6" s="187"/>
      <c r="AD6" s="189"/>
      <c r="AE6" s="192"/>
    </row>
    <row r="7" spans="1:49" s="3" customFormat="1" ht="46.5" customHeight="1">
      <c r="A7" s="174"/>
      <c r="B7" s="176"/>
      <c r="C7" s="178"/>
      <c r="D7" s="174"/>
      <c r="E7" s="190"/>
      <c r="F7" s="182"/>
      <c r="G7" s="178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78"/>
      <c r="T7" s="174"/>
      <c r="U7" s="190"/>
      <c r="V7" s="182"/>
      <c r="W7" s="178"/>
      <c r="X7" s="174"/>
      <c r="Y7" s="190"/>
      <c r="Z7" s="195"/>
      <c r="AA7" s="184"/>
      <c r="AB7" s="185"/>
      <c r="AC7" s="187"/>
      <c r="AD7" s="189"/>
      <c r="AE7" s="192"/>
      <c r="AH7" s="196" t="s">
        <v>43</v>
      </c>
      <c r="AI7" s="196"/>
      <c r="AJ7" s="196" t="s">
        <v>46</v>
      </c>
      <c r="AK7" s="196"/>
      <c r="AL7" s="196" t="s">
        <v>47</v>
      </c>
      <c r="AM7" s="196"/>
      <c r="AN7" s="196" t="s">
        <v>50</v>
      </c>
      <c r="AO7" s="196"/>
      <c r="AP7" s="196" t="s">
        <v>52</v>
      </c>
      <c r="AQ7" s="196"/>
      <c r="AR7" s="196" t="s">
        <v>54</v>
      </c>
      <c r="AS7" s="196"/>
      <c r="AT7" s="196" t="s">
        <v>55</v>
      </c>
      <c r="AU7" s="196"/>
      <c r="AV7" s="196" t="s">
        <v>55</v>
      </c>
      <c r="AW7" s="196"/>
    </row>
    <row r="8" spans="1:49" ht="23.25">
      <c r="A8" s="28" t="s">
        <v>3</v>
      </c>
      <c r="B8" s="29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197" t="s">
        <v>60</v>
      </c>
      <c r="L8" s="198"/>
      <c r="M8" s="198"/>
      <c r="N8" s="199"/>
      <c r="O8" s="197" t="s">
        <v>61</v>
      </c>
      <c r="P8" s="198"/>
      <c r="Q8" s="198"/>
      <c r="R8" s="199"/>
      <c r="S8" s="197" t="s">
        <v>62</v>
      </c>
      <c r="T8" s="198"/>
      <c r="U8" s="198"/>
      <c r="V8" s="199"/>
      <c r="W8" s="197" t="s">
        <v>63</v>
      </c>
      <c r="X8" s="198"/>
      <c r="Y8" s="198"/>
      <c r="Z8" s="200"/>
      <c r="AA8" s="61"/>
      <c r="AB8" s="54"/>
      <c r="AC8" s="188"/>
      <c r="AD8" s="189"/>
      <c r="AE8" s="193"/>
      <c r="AH8" s="2" t="s">
        <v>44</v>
      </c>
      <c r="AI8" s="2" t="s">
        <v>45</v>
      </c>
      <c r="AJ8" s="2" t="s">
        <v>44</v>
      </c>
      <c r="AK8" s="2" t="s">
        <v>45</v>
      </c>
      <c r="AL8" s="2" t="s">
        <v>44</v>
      </c>
      <c r="AM8" s="2" t="s">
        <v>45</v>
      </c>
      <c r="AN8" s="2" t="s">
        <v>44</v>
      </c>
      <c r="AO8" s="2" t="s">
        <v>45</v>
      </c>
      <c r="AP8" s="2" t="s">
        <v>44</v>
      </c>
      <c r="AQ8" s="2" t="s">
        <v>45</v>
      </c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</row>
    <row r="9" spans="1:49" ht="35.25" customHeight="1">
      <c r="A9" s="30" t="s">
        <v>20</v>
      </c>
      <c r="B9" s="31">
        <v>3111100</v>
      </c>
      <c r="C9" s="32">
        <v>13547.831</v>
      </c>
      <c r="D9" s="33" t="e">
        <f>+T9+AH9+AJ9+AL9+AN9+AP9+AR9+AT9+AV9</f>
        <v>#REF!</v>
      </c>
      <c r="E9" s="33" t="e">
        <f t="shared" ref="E9:E27" si="0">+D9-C9</f>
        <v>#REF!</v>
      </c>
      <c r="F9" s="34" t="e">
        <f t="shared" ref="F9:F24" si="1">D9/C9*100</f>
        <v>#REF!</v>
      </c>
      <c r="G9" s="35">
        <f>+C9*AC9/100</f>
        <v>7044.8721200000009</v>
      </c>
      <c r="H9" s="33" t="e">
        <f>+X9+AI9+AK9+AM9+AO9+AQ9+AS9+AU9+AW9</f>
        <v>#REF!</v>
      </c>
      <c r="I9" s="33" t="e">
        <f>+H9-G9</f>
        <v>#REF!</v>
      </c>
      <c r="J9" s="34" t="e">
        <f>H9/G9*100</f>
        <v>#REF!</v>
      </c>
      <c r="K9" s="32">
        <v>3184</v>
      </c>
      <c r="L9" s="33" t="e">
        <f>+T9</f>
        <v>#REF!</v>
      </c>
      <c r="M9" s="33" t="e">
        <f t="shared" ref="M9:M28" si="2">+L9-K9</f>
        <v>#REF!</v>
      </c>
      <c r="N9" s="34" t="e">
        <f t="shared" ref="N9:N26" si="3">L9/K9*100</f>
        <v>#REF!</v>
      </c>
      <c r="O9" s="35">
        <f t="shared" ref="O9:O27" si="4">+K9*AC9/100</f>
        <v>1655.68</v>
      </c>
      <c r="P9" s="33" t="e">
        <f>+X9</f>
        <v>#REF!</v>
      </c>
      <c r="Q9" s="33" t="e">
        <f>+P9-O9</f>
        <v>#REF!</v>
      </c>
      <c r="R9" s="34" t="e">
        <f>P9/O9*100</f>
        <v>#REF!</v>
      </c>
      <c r="S9" s="45">
        <v>1018.88</v>
      </c>
      <c r="T9" s="45" t="e">
        <f>+#REF!+#REF!+#REF!+#REF!+#REF!+#REF!</f>
        <v>#REF!</v>
      </c>
      <c r="U9" s="33" t="e">
        <f t="shared" ref="U9:U28" si="5">+T9-S9</f>
        <v>#REF!</v>
      </c>
      <c r="V9" s="36" t="e">
        <f t="shared" ref="V9:V27" si="6">T9/S9</f>
        <v>#REF!</v>
      </c>
      <c r="W9" s="35">
        <f>+S9*AC9/100</f>
        <v>529.81759999999997</v>
      </c>
      <c r="X9" s="39" t="e">
        <f>+T9*AC9/100</f>
        <v>#REF!</v>
      </c>
      <c r="Y9" s="33" t="e">
        <f t="shared" ref="Y9:Y27" si="7">+X9-W9</f>
        <v>#REF!</v>
      </c>
      <c r="Z9" s="37" t="e">
        <f>X9/W9</f>
        <v>#REF!</v>
      </c>
      <c r="AA9" s="55"/>
      <c r="AB9" s="56" t="e">
        <f>+T9*100/AA9</f>
        <v>#REF!</v>
      </c>
      <c r="AC9" s="25">
        <v>52</v>
      </c>
      <c r="AD9" s="10" t="s">
        <v>31</v>
      </c>
      <c r="AE9" s="16"/>
      <c r="AF9" s="24" t="e">
        <f>+T9-AR9</f>
        <v>#REF!</v>
      </c>
      <c r="AG9" s="24">
        <f t="shared" ref="AG9:AG27" si="8">+C9+S9</f>
        <v>14566.710999999999</v>
      </c>
      <c r="AH9" s="21">
        <v>588.93418327999996</v>
      </c>
      <c r="AI9" s="21">
        <v>309.74577530559998</v>
      </c>
      <c r="AJ9" s="21">
        <v>876.02830861000007</v>
      </c>
      <c r="AK9" s="21">
        <v>455.53472047720004</v>
      </c>
      <c r="AL9" s="23">
        <v>1342.1737273399999</v>
      </c>
      <c r="AM9" s="23">
        <v>697.93033821680001</v>
      </c>
      <c r="AN9" s="1">
        <v>1144.8941202699996</v>
      </c>
      <c r="AO9" s="1">
        <v>595.34494254039976</v>
      </c>
      <c r="AP9" s="1">
        <v>1454.8152275000002</v>
      </c>
      <c r="AQ9" s="1">
        <v>756.50391830000012</v>
      </c>
      <c r="AR9" s="23">
        <v>1363.3993377899999</v>
      </c>
      <c r="AS9" s="1">
        <v>708.9676556508</v>
      </c>
    </row>
    <row r="10" spans="1:49" ht="81" customHeight="1">
      <c r="A10" s="38" t="s">
        <v>19</v>
      </c>
      <c r="B10" s="31">
        <v>3111401</v>
      </c>
      <c r="C10" s="32">
        <v>591.79399999999998</v>
      </c>
      <c r="D10" s="33" t="e">
        <f t="shared" ref="D10:D27" si="9">+T10+AH10+AJ10+AL10+AN10+AP10+AR10+AT10+AV10</f>
        <v>#REF!</v>
      </c>
      <c r="E10" s="33" t="e">
        <f t="shared" si="0"/>
        <v>#REF!</v>
      </c>
      <c r="F10" s="34" t="e">
        <f t="shared" si="1"/>
        <v>#REF!</v>
      </c>
      <c r="G10" s="35">
        <f>+C10*AC10/100</f>
        <v>591.79399999999998</v>
      </c>
      <c r="H10" s="33" t="e">
        <f t="shared" ref="H10:H27" si="10">+X10+AI10+AK10+AM10+AO10+AQ10+AS10+AU10+AW10</f>
        <v>#REF!</v>
      </c>
      <c r="I10" s="33" t="e">
        <f>+H10-G10</f>
        <v>#REF!</v>
      </c>
      <c r="J10" s="34" t="e">
        <f>H10/G10*100</f>
        <v>#REF!</v>
      </c>
      <c r="K10" s="32">
        <v>130</v>
      </c>
      <c r="L10" s="33" t="e">
        <f t="shared" ref="L10:L27" si="11">+T10</f>
        <v>#REF!</v>
      </c>
      <c r="M10" s="33" t="e">
        <f t="shared" si="2"/>
        <v>#REF!</v>
      </c>
      <c r="N10" s="34" t="e">
        <f t="shared" si="3"/>
        <v>#REF!</v>
      </c>
      <c r="O10" s="35">
        <f t="shared" si="4"/>
        <v>130</v>
      </c>
      <c r="P10" s="33" t="e">
        <f t="shared" ref="P10:P27" si="12">+X10</f>
        <v>#REF!</v>
      </c>
      <c r="Q10" s="33" t="e">
        <f>+P10-O10</f>
        <v>#REF!</v>
      </c>
      <c r="R10" s="34" t="e">
        <f>P10/O10*100</f>
        <v>#REF!</v>
      </c>
      <c r="S10" s="45">
        <v>41.6</v>
      </c>
      <c r="T10" s="45" t="e">
        <f>+#REF!+#REF!+#REF!+#REF!+#REF!+#REF!+#REF!+#REF!+#REF!+#REF!+#REF!</f>
        <v>#REF!</v>
      </c>
      <c r="U10" s="33" t="e">
        <f t="shared" si="5"/>
        <v>#REF!</v>
      </c>
      <c r="V10" s="36" t="e">
        <f t="shared" si="6"/>
        <v>#REF!</v>
      </c>
      <c r="W10" s="35">
        <f t="shared" ref="W10:W27" si="13">+S10*AC10/100</f>
        <v>41.6</v>
      </c>
      <c r="X10" s="39" t="e">
        <f t="shared" ref="X10:X26" si="14">+T10*AC10/100</f>
        <v>#REF!</v>
      </c>
      <c r="Y10" s="33" t="e">
        <f t="shared" si="7"/>
        <v>#REF!</v>
      </c>
      <c r="Z10" s="37" t="e">
        <f>X10/W10</f>
        <v>#REF!</v>
      </c>
      <c r="AA10" s="55"/>
      <c r="AB10" s="56" t="e">
        <f t="shared" ref="AB10:AB28" si="15">+T10*100/AA10</f>
        <v>#REF!</v>
      </c>
      <c r="AC10" s="25">
        <v>100</v>
      </c>
      <c r="AD10" s="11" t="s">
        <v>35</v>
      </c>
      <c r="AE10" s="16"/>
      <c r="AF10" s="24" t="e">
        <f t="shared" ref="AF10:AF27" si="16">+T10-AR10</f>
        <v>#REF!</v>
      </c>
      <c r="AG10" s="24">
        <f t="shared" si="8"/>
        <v>633.39400000000001</v>
      </c>
      <c r="AH10" s="21">
        <v>41.410404850000006</v>
      </c>
      <c r="AI10" s="21">
        <v>41.410404850000006</v>
      </c>
      <c r="AJ10" s="21">
        <v>52.200149980000006</v>
      </c>
      <c r="AK10" s="21">
        <v>52.200149980000006</v>
      </c>
      <c r="AL10" s="23">
        <v>50.590837739999998</v>
      </c>
      <c r="AM10" s="23">
        <v>50.590837739999998</v>
      </c>
      <c r="AN10" s="1">
        <v>52.741197249999978</v>
      </c>
      <c r="AO10" s="1">
        <v>52.741197249999978</v>
      </c>
      <c r="AP10" s="1">
        <v>49.02196582000002</v>
      </c>
      <c r="AQ10" s="1">
        <v>49.02196582000002</v>
      </c>
      <c r="AR10" s="23">
        <v>55.597797540000016</v>
      </c>
      <c r="AS10" s="1">
        <v>55.597797540000016</v>
      </c>
    </row>
    <row r="11" spans="1:49" ht="35.25" customHeight="1">
      <c r="A11" s="38" t="s">
        <v>18</v>
      </c>
      <c r="B11" s="31">
        <v>3112101</v>
      </c>
      <c r="C11" s="32">
        <v>414.85899999999998</v>
      </c>
      <c r="D11" s="33" t="e">
        <f t="shared" si="9"/>
        <v>#REF!</v>
      </c>
      <c r="E11" s="33" t="e">
        <f t="shared" si="0"/>
        <v>#REF!</v>
      </c>
      <c r="F11" s="34" t="e">
        <f t="shared" si="1"/>
        <v>#REF!</v>
      </c>
      <c r="G11" s="35">
        <v>0</v>
      </c>
      <c r="H11" s="33" t="e">
        <f t="shared" si="10"/>
        <v>#REF!</v>
      </c>
      <c r="I11" s="33"/>
      <c r="J11" s="34"/>
      <c r="K11" s="32">
        <v>115</v>
      </c>
      <c r="L11" s="33" t="e">
        <f t="shared" si="11"/>
        <v>#REF!</v>
      </c>
      <c r="M11" s="33" t="e">
        <f t="shared" si="2"/>
        <v>#REF!</v>
      </c>
      <c r="N11" s="34" t="e">
        <f t="shared" si="3"/>
        <v>#REF!</v>
      </c>
      <c r="O11" s="35">
        <f t="shared" si="4"/>
        <v>0</v>
      </c>
      <c r="P11" s="33" t="e">
        <f t="shared" si="12"/>
        <v>#REF!</v>
      </c>
      <c r="Q11" s="33"/>
      <c r="R11" s="34"/>
      <c r="S11" s="45">
        <v>36.799999999999997</v>
      </c>
      <c r="T11" s="45" t="e">
        <f>+#REF!+#REF!+#REF!+#REF!+#REF!+#REF!+#REF!+#REF!+#REF!+#REF!+#REF!+#REF!+#REF!+#REF!+#REF!+#REF!+#REF!+#REF!</f>
        <v>#REF!</v>
      </c>
      <c r="U11" s="33" t="e">
        <f t="shared" si="5"/>
        <v>#REF!</v>
      </c>
      <c r="V11" s="36" t="e">
        <f t="shared" si="6"/>
        <v>#REF!</v>
      </c>
      <c r="W11" s="35">
        <f t="shared" si="13"/>
        <v>0</v>
      </c>
      <c r="X11" s="39" t="e">
        <f t="shared" si="14"/>
        <v>#REF!</v>
      </c>
      <c r="Y11" s="26"/>
      <c r="Z11" s="33"/>
      <c r="AA11" s="55"/>
      <c r="AB11" s="56" t="e">
        <f t="shared" si="15"/>
        <v>#REF!</v>
      </c>
      <c r="AC11" s="9">
        <v>0</v>
      </c>
      <c r="AD11" s="11" t="s">
        <v>28</v>
      </c>
      <c r="AE11" s="19" t="s">
        <v>40</v>
      </c>
      <c r="AF11" s="24" t="e">
        <f t="shared" si="16"/>
        <v>#REF!</v>
      </c>
      <c r="AG11" s="24">
        <f t="shared" si="8"/>
        <v>451.65899999999999</v>
      </c>
      <c r="AH11" s="21">
        <v>182.31084844</v>
      </c>
      <c r="AI11" s="21">
        <v>0</v>
      </c>
      <c r="AJ11" s="21">
        <v>77.174754530000001</v>
      </c>
      <c r="AK11" s="21">
        <v>0</v>
      </c>
      <c r="AL11" s="23">
        <v>107.57186879000002</v>
      </c>
      <c r="AM11" s="23">
        <v>0</v>
      </c>
      <c r="AN11" s="1">
        <v>279.60950469999995</v>
      </c>
      <c r="AO11" s="1">
        <v>0</v>
      </c>
      <c r="AP11" s="1">
        <v>233.89525897999999</v>
      </c>
      <c r="AQ11" s="1">
        <v>0</v>
      </c>
      <c r="AR11" s="23">
        <v>81.094065870000023</v>
      </c>
      <c r="AS11" s="1">
        <v>0</v>
      </c>
    </row>
    <row r="12" spans="1:49" ht="72" customHeight="1">
      <c r="A12" s="38" t="s">
        <v>57</v>
      </c>
      <c r="B12" s="31">
        <v>3112501</v>
      </c>
      <c r="C12" s="32">
        <v>1948.6369999999999</v>
      </c>
      <c r="D12" s="33" t="e">
        <f t="shared" si="9"/>
        <v>#REF!</v>
      </c>
      <c r="E12" s="33" t="e">
        <f t="shared" si="0"/>
        <v>#REF!</v>
      </c>
      <c r="F12" s="34" t="e">
        <f t="shared" si="1"/>
        <v>#REF!</v>
      </c>
      <c r="G12" s="35">
        <f t="shared" ref="G12:G17" si="17">+C12*AC12/100</f>
        <v>1948.6369999999997</v>
      </c>
      <c r="H12" s="33" t="e">
        <f t="shared" si="10"/>
        <v>#REF!</v>
      </c>
      <c r="I12" s="33" t="e">
        <f t="shared" ref="I12:I17" si="18">+H12-G12</f>
        <v>#REF!</v>
      </c>
      <c r="J12" s="34" t="e">
        <f t="shared" ref="J12:J17" si="19">H12/G12*100</f>
        <v>#REF!</v>
      </c>
      <c r="K12" s="32">
        <v>506.64600000000002</v>
      </c>
      <c r="L12" s="33" t="e">
        <f t="shared" si="11"/>
        <v>#REF!</v>
      </c>
      <c r="M12" s="33" t="e">
        <f t="shared" si="2"/>
        <v>#REF!</v>
      </c>
      <c r="N12" s="34" t="e">
        <f t="shared" si="3"/>
        <v>#REF!</v>
      </c>
      <c r="O12" s="35">
        <f t="shared" si="4"/>
        <v>506.64599999999996</v>
      </c>
      <c r="P12" s="33" t="e">
        <f t="shared" si="12"/>
        <v>#REF!</v>
      </c>
      <c r="Q12" s="33" t="e">
        <f t="shared" ref="Q12:Q17" si="20">+P12-O12</f>
        <v>#REF!</v>
      </c>
      <c r="R12" s="34" t="e">
        <f t="shared" ref="R12:R17" si="21">P12/O12*100</f>
        <v>#REF!</v>
      </c>
      <c r="S12" s="45">
        <v>162.12700000000001</v>
      </c>
      <c r="T12" s="45" t="e">
        <f>+#REF!+#REF!+#REF!+#REF!+#REF!+#REF!+#REF!+#REF!+#REF!+#REF!+#REF!+#REF!+#REF!+#REF!+#REF!+#REF!+#REF!+#REF!+#REF!+#REF!+#REF!+#REF!</f>
        <v>#REF!</v>
      </c>
      <c r="U12" s="33" t="e">
        <f t="shared" si="5"/>
        <v>#REF!</v>
      </c>
      <c r="V12" s="36" t="e">
        <f t="shared" si="6"/>
        <v>#REF!</v>
      </c>
      <c r="W12" s="35">
        <f t="shared" si="13"/>
        <v>162.12700000000001</v>
      </c>
      <c r="X12" s="39" t="e">
        <f t="shared" si="14"/>
        <v>#REF!</v>
      </c>
      <c r="Y12" s="33" t="e">
        <f t="shared" si="7"/>
        <v>#REF!</v>
      </c>
      <c r="Z12" s="62" t="e">
        <f t="shared" ref="Z12:Z17" si="22">X12/W12</f>
        <v>#REF!</v>
      </c>
      <c r="AA12" s="55"/>
      <c r="AB12" s="56" t="e">
        <f t="shared" si="15"/>
        <v>#REF!</v>
      </c>
      <c r="AC12" s="25">
        <v>100</v>
      </c>
      <c r="AD12" s="7" t="s">
        <v>36</v>
      </c>
      <c r="AE12" s="17"/>
      <c r="AF12" s="24" t="e">
        <f t="shared" si="16"/>
        <v>#REF!</v>
      </c>
      <c r="AG12" s="24">
        <f t="shared" si="8"/>
        <v>2110.7640000000001</v>
      </c>
      <c r="AH12" s="21">
        <v>313.00319680000001</v>
      </c>
      <c r="AI12" s="21">
        <v>313.00319680000001</v>
      </c>
      <c r="AJ12" s="21">
        <v>244.36975567000005</v>
      </c>
      <c r="AK12" s="21">
        <v>244.36975567000005</v>
      </c>
      <c r="AL12" s="23">
        <v>76.175372409999966</v>
      </c>
      <c r="AM12" s="23">
        <v>76.175372409999966</v>
      </c>
      <c r="AN12" s="1">
        <v>80.769154810000018</v>
      </c>
      <c r="AO12" s="1">
        <v>80.769154810000018</v>
      </c>
      <c r="AP12" s="1">
        <v>88.292064999999965</v>
      </c>
      <c r="AQ12" s="1">
        <v>88.292064999999965</v>
      </c>
      <c r="AR12" s="23">
        <v>84.584448119999934</v>
      </c>
      <c r="AS12" s="1">
        <v>84.584448119999948</v>
      </c>
    </row>
    <row r="13" spans="1:49" ht="68.25" customHeight="1">
      <c r="A13" s="38" t="s">
        <v>6</v>
      </c>
      <c r="B13" s="31">
        <v>3131101</v>
      </c>
      <c r="C13" s="32">
        <v>1906.9469999999999</v>
      </c>
      <c r="D13" s="33" t="e">
        <f t="shared" si="9"/>
        <v>#REF!</v>
      </c>
      <c r="E13" s="33" t="e">
        <f t="shared" si="0"/>
        <v>#REF!</v>
      </c>
      <c r="F13" s="34" t="e">
        <f t="shared" si="1"/>
        <v>#REF!</v>
      </c>
      <c r="G13" s="35">
        <f t="shared" si="17"/>
        <v>1906.9469999999999</v>
      </c>
      <c r="H13" s="33" t="e">
        <f t="shared" si="10"/>
        <v>#REF!</v>
      </c>
      <c r="I13" s="33" t="e">
        <f t="shared" si="18"/>
        <v>#REF!</v>
      </c>
      <c r="J13" s="34" t="e">
        <f t="shared" si="19"/>
        <v>#REF!</v>
      </c>
      <c r="K13" s="32">
        <v>450</v>
      </c>
      <c r="L13" s="33" t="e">
        <f t="shared" si="11"/>
        <v>#REF!</v>
      </c>
      <c r="M13" s="33" t="e">
        <f t="shared" si="2"/>
        <v>#REF!</v>
      </c>
      <c r="N13" s="34" t="e">
        <f t="shared" si="3"/>
        <v>#REF!</v>
      </c>
      <c r="O13" s="35">
        <f t="shared" si="4"/>
        <v>450</v>
      </c>
      <c r="P13" s="33" t="e">
        <f t="shared" si="12"/>
        <v>#REF!</v>
      </c>
      <c r="Q13" s="33" t="e">
        <f t="shared" si="20"/>
        <v>#REF!</v>
      </c>
      <c r="R13" s="34" t="e">
        <f t="shared" si="21"/>
        <v>#REF!</v>
      </c>
      <c r="S13" s="45">
        <v>144</v>
      </c>
      <c r="T13" s="45" t="e">
        <f>+#REF!+#REF!+#REF!+#REF!+#REF!</f>
        <v>#REF!</v>
      </c>
      <c r="U13" s="33" t="e">
        <f t="shared" si="5"/>
        <v>#REF!</v>
      </c>
      <c r="V13" s="36" t="e">
        <f t="shared" si="6"/>
        <v>#REF!</v>
      </c>
      <c r="W13" s="35">
        <f t="shared" si="13"/>
        <v>144</v>
      </c>
      <c r="X13" s="39" t="e">
        <f t="shared" si="14"/>
        <v>#REF!</v>
      </c>
      <c r="Y13" s="33" t="e">
        <f t="shared" si="7"/>
        <v>#REF!</v>
      </c>
      <c r="Z13" s="37" t="e">
        <f t="shared" si="22"/>
        <v>#REF!</v>
      </c>
      <c r="AA13" s="55"/>
      <c r="AB13" s="56" t="e">
        <f t="shared" si="15"/>
        <v>#REF!</v>
      </c>
      <c r="AC13" s="25">
        <v>100</v>
      </c>
      <c r="AD13" s="14" t="s">
        <v>37</v>
      </c>
      <c r="AE13" s="19"/>
      <c r="AF13" s="24" t="e">
        <f t="shared" si="16"/>
        <v>#REF!</v>
      </c>
      <c r="AG13" s="24">
        <f t="shared" si="8"/>
        <v>2050.9470000000001</v>
      </c>
      <c r="AH13" s="21">
        <v>68.769931380000003</v>
      </c>
      <c r="AI13" s="21">
        <v>68.769931380000003</v>
      </c>
      <c r="AJ13" s="21">
        <v>232.36384500000003</v>
      </c>
      <c r="AK13" s="21">
        <v>232.36384500000003</v>
      </c>
      <c r="AL13" s="23">
        <v>263.78513025000001</v>
      </c>
      <c r="AM13" s="23">
        <v>263.78513025000001</v>
      </c>
      <c r="AN13" s="1">
        <v>395.91973254999994</v>
      </c>
      <c r="AO13" s="1">
        <v>395.91973254999988</v>
      </c>
      <c r="AP13" s="1">
        <v>250.53195999999997</v>
      </c>
      <c r="AQ13" s="1">
        <v>250.53195999999997</v>
      </c>
      <c r="AR13" s="23">
        <v>198.96620000000001</v>
      </c>
      <c r="AS13" s="1">
        <v>198.96620000000001</v>
      </c>
    </row>
    <row r="14" spans="1:49" ht="35.25" customHeight="1">
      <c r="A14" s="38" t="s">
        <v>25</v>
      </c>
      <c r="B14" s="31">
        <v>3131204</v>
      </c>
      <c r="C14" s="32">
        <v>2626.3049999999998</v>
      </c>
      <c r="D14" s="33" t="e">
        <f t="shared" si="9"/>
        <v>#REF!</v>
      </c>
      <c r="E14" s="33" t="e">
        <f t="shared" si="0"/>
        <v>#REF!</v>
      </c>
      <c r="F14" s="40" t="e">
        <f t="shared" si="1"/>
        <v>#REF!</v>
      </c>
      <c r="G14" s="35">
        <f t="shared" si="17"/>
        <v>2626.3049999999998</v>
      </c>
      <c r="H14" s="33" t="e">
        <f t="shared" si="10"/>
        <v>#REF!</v>
      </c>
      <c r="I14" s="33" t="e">
        <f t="shared" si="18"/>
        <v>#REF!</v>
      </c>
      <c r="J14" s="40" t="e">
        <f t="shared" si="19"/>
        <v>#REF!</v>
      </c>
      <c r="K14" s="32">
        <v>880</v>
      </c>
      <c r="L14" s="33" t="e">
        <f t="shared" si="11"/>
        <v>#REF!</v>
      </c>
      <c r="M14" s="33" t="e">
        <f t="shared" si="2"/>
        <v>#REF!</v>
      </c>
      <c r="N14" s="40" t="e">
        <f t="shared" si="3"/>
        <v>#REF!</v>
      </c>
      <c r="O14" s="35">
        <f t="shared" si="4"/>
        <v>880</v>
      </c>
      <c r="P14" s="33" t="e">
        <f t="shared" si="12"/>
        <v>#REF!</v>
      </c>
      <c r="Q14" s="33" t="e">
        <f t="shared" si="20"/>
        <v>#REF!</v>
      </c>
      <c r="R14" s="40" t="e">
        <f t="shared" si="21"/>
        <v>#REF!</v>
      </c>
      <c r="S14" s="45">
        <v>281.60000000000002</v>
      </c>
      <c r="T14" s="45" t="e">
        <f>+#REF!</f>
        <v>#REF!</v>
      </c>
      <c r="U14" s="33" t="e">
        <f t="shared" si="5"/>
        <v>#REF!</v>
      </c>
      <c r="V14" s="36" t="e">
        <f t="shared" si="6"/>
        <v>#REF!</v>
      </c>
      <c r="W14" s="35">
        <f t="shared" si="13"/>
        <v>281.60000000000002</v>
      </c>
      <c r="X14" s="39" t="e">
        <f t="shared" si="14"/>
        <v>#REF!</v>
      </c>
      <c r="Y14" s="33" t="e">
        <f t="shared" si="7"/>
        <v>#REF!</v>
      </c>
      <c r="Z14" s="37" t="e">
        <f t="shared" si="22"/>
        <v>#REF!</v>
      </c>
      <c r="AA14" s="55"/>
      <c r="AB14" s="56" t="e">
        <f t="shared" si="15"/>
        <v>#REF!</v>
      </c>
      <c r="AC14" s="25">
        <v>100</v>
      </c>
      <c r="AD14" s="14" t="s">
        <v>38</v>
      </c>
      <c r="AE14" s="19"/>
      <c r="AF14" s="24" t="e">
        <f t="shared" si="16"/>
        <v>#REF!</v>
      </c>
      <c r="AG14" s="24">
        <f t="shared" si="8"/>
        <v>2907.9049999999997</v>
      </c>
      <c r="AH14" s="21">
        <v>101.60427342</v>
      </c>
      <c r="AI14" s="21">
        <v>101.60427341999998</v>
      </c>
      <c r="AJ14" s="21">
        <v>281.71687880000002</v>
      </c>
      <c r="AK14" s="21">
        <v>281.71687880000002</v>
      </c>
      <c r="AL14" s="23">
        <v>302.80814730999992</v>
      </c>
      <c r="AM14" s="23">
        <v>302.80814730999992</v>
      </c>
      <c r="AN14" s="1">
        <v>497.08865448</v>
      </c>
      <c r="AO14" s="1">
        <v>497.08865447999995</v>
      </c>
      <c r="AP14" s="1">
        <v>345.93031592000006</v>
      </c>
      <c r="AQ14" s="1">
        <v>345.93031592000006</v>
      </c>
      <c r="AR14" s="23">
        <v>271.64820429999997</v>
      </c>
      <c r="AS14" s="1">
        <v>271.64820429999997</v>
      </c>
    </row>
    <row r="15" spans="1:49" ht="35.25" customHeight="1">
      <c r="A15" s="38" t="s">
        <v>26</v>
      </c>
      <c r="B15" s="31">
        <v>3131203</v>
      </c>
      <c r="C15" s="32">
        <v>1017.974</v>
      </c>
      <c r="D15" s="33" t="e">
        <f t="shared" si="9"/>
        <v>#REF!</v>
      </c>
      <c r="E15" s="33" t="e">
        <f t="shared" si="0"/>
        <v>#REF!</v>
      </c>
      <c r="F15" s="40" t="e">
        <f t="shared" si="1"/>
        <v>#REF!</v>
      </c>
      <c r="G15" s="35">
        <f t="shared" si="17"/>
        <v>1017.974</v>
      </c>
      <c r="H15" s="33" t="e">
        <f t="shared" si="10"/>
        <v>#REF!</v>
      </c>
      <c r="I15" s="33" t="e">
        <f t="shared" si="18"/>
        <v>#REF!</v>
      </c>
      <c r="J15" s="40" t="e">
        <f t="shared" si="19"/>
        <v>#REF!</v>
      </c>
      <c r="K15" s="32">
        <v>260</v>
      </c>
      <c r="L15" s="33" t="e">
        <f t="shared" si="11"/>
        <v>#REF!</v>
      </c>
      <c r="M15" s="33" t="e">
        <f t="shared" si="2"/>
        <v>#REF!</v>
      </c>
      <c r="N15" s="40" t="e">
        <f t="shared" si="3"/>
        <v>#REF!</v>
      </c>
      <c r="O15" s="35">
        <f t="shared" si="4"/>
        <v>260</v>
      </c>
      <c r="P15" s="33" t="e">
        <f t="shared" si="12"/>
        <v>#REF!</v>
      </c>
      <c r="Q15" s="33" t="e">
        <f t="shared" si="20"/>
        <v>#REF!</v>
      </c>
      <c r="R15" s="40" t="e">
        <f t="shared" si="21"/>
        <v>#REF!</v>
      </c>
      <c r="S15" s="45">
        <v>83.2</v>
      </c>
      <c r="T15" s="45" t="e">
        <f>+#REF!+#REF!+#REF!+#REF!</f>
        <v>#REF!</v>
      </c>
      <c r="U15" s="33" t="e">
        <f t="shared" si="5"/>
        <v>#REF!</v>
      </c>
      <c r="V15" s="36" t="e">
        <f t="shared" si="6"/>
        <v>#REF!</v>
      </c>
      <c r="W15" s="35">
        <f t="shared" si="13"/>
        <v>83.2</v>
      </c>
      <c r="X15" s="39" t="e">
        <f t="shared" si="14"/>
        <v>#REF!</v>
      </c>
      <c r="Y15" s="33" t="e">
        <f>+X15-W15</f>
        <v>#REF!</v>
      </c>
      <c r="Z15" s="37" t="e">
        <f t="shared" si="22"/>
        <v>#REF!</v>
      </c>
      <c r="AA15" s="55"/>
      <c r="AB15" s="56" t="e">
        <f t="shared" si="15"/>
        <v>#REF!</v>
      </c>
      <c r="AC15" s="25">
        <v>100</v>
      </c>
      <c r="AD15" s="11" t="s">
        <v>33</v>
      </c>
      <c r="AE15" s="16"/>
      <c r="AF15" s="24" t="e">
        <f t="shared" si="16"/>
        <v>#REF!</v>
      </c>
      <c r="AG15" s="24">
        <f t="shared" si="8"/>
        <v>1101.174</v>
      </c>
      <c r="AH15" s="21">
        <v>173.71898316999997</v>
      </c>
      <c r="AI15" s="21">
        <v>173.71898316999994</v>
      </c>
      <c r="AJ15" s="21">
        <v>221.54105405000004</v>
      </c>
      <c r="AK15" s="21">
        <v>221.54105405000007</v>
      </c>
      <c r="AL15" s="23">
        <v>95.605835940000006</v>
      </c>
      <c r="AM15" s="23">
        <v>95.605835939999992</v>
      </c>
      <c r="AN15" s="1">
        <v>157.45121088999991</v>
      </c>
      <c r="AO15" s="1">
        <v>157.45121088999991</v>
      </c>
      <c r="AP15" s="1">
        <v>93.192197330000042</v>
      </c>
      <c r="AQ15" s="1">
        <v>93.192197330000042</v>
      </c>
      <c r="AR15" s="23">
        <v>75.98065042999994</v>
      </c>
      <c r="AS15" s="1">
        <v>75.98065042999994</v>
      </c>
    </row>
    <row r="16" spans="1:49" ht="35.25" customHeight="1">
      <c r="A16" s="38" t="s">
        <v>13</v>
      </c>
      <c r="B16" s="31">
        <v>3131208</v>
      </c>
      <c r="C16" s="32">
        <v>2035.885</v>
      </c>
      <c r="D16" s="33" t="e">
        <f t="shared" si="9"/>
        <v>#REF!</v>
      </c>
      <c r="E16" s="33" t="e">
        <f t="shared" si="0"/>
        <v>#REF!</v>
      </c>
      <c r="F16" s="34" t="e">
        <f t="shared" si="1"/>
        <v>#REF!</v>
      </c>
      <c r="G16" s="35">
        <f t="shared" si="17"/>
        <v>2035.885</v>
      </c>
      <c r="H16" s="33" t="e">
        <f t="shared" si="10"/>
        <v>#REF!</v>
      </c>
      <c r="I16" s="33" t="e">
        <f t="shared" si="18"/>
        <v>#REF!</v>
      </c>
      <c r="J16" s="34" t="e">
        <f t="shared" si="19"/>
        <v>#REF!</v>
      </c>
      <c r="K16" s="32">
        <v>365</v>
      </c>
      <c r="L16" s="33" t="e">
        <f t="shared" si="11"/>
        <v>#REF!</v>
      </c>
      <c r="M16" s="33" t="e">
        <f t="shared" si="2"/>
        <v>#REF!</v>
      </c>
      <c r="N16" s="34" t="e">
        <f t="shared" si="3"/>
        <v>#REF!</v>
      </c>
      <c r="O16" s="35">
        <f t="shared" si="4"/>
        <v>365</v>
      </c>
      <c r="P16" s="33" t="e">
        <f t="shared" si="12"/>
        <v>#REF!</v>
      </c>
      <c r="Q16" s="33" t="e">
        <f t="shared" si="20"/>
        <v>#REF!</v>
      </c>
      <c r="R16" s="34" t="e">
        <f t="shared" si="21"/>
        <v>#REF!</v>
      </c>
      <c r="S16" s="45">
        <v>116.8</v>
      </c>
      <c r="T16" s="45" t="e">
        <f>+#REF!+#REF!+#REF!</f>
        <v>#REF!</v>
      </c>
      <c r="U16" s="33" t="e">
        <f t="shared" si="5"/>
        <v>#REF!</v>
      </c>
      <c r="V16" s="36" t="e">
        <f t="shared" si="6"/>
        <v>#REF!</v>
      </c>
      <c r="W16" s="35">
        <f t="shared" si="13"/>
        <v>116.8</v>
      </c>
      <c r="X16" s="39" t="e">
        <f t="shared" si="14"/>
        <v>#REF!</v>
      </c>
      <c r="Y16" s="33" t="e">
        <f t="shared" si="7"/>
        <v>#REF!</v>
      </c>
      <c r="Z16" s="37" t="e">
        <f t="shared" si="22"/>
        <v>#REF!</v>
      </c>
      <c r="AA16" s="55"/>
      <c r="AB16" s="56" t="e">
        <f t="shared" si="15"/>
        <v>#REF!</v>
      </c>
      <c r="AC16" s="25">
        <v>100</v>
      </c>
      <c r="AD16" s="11" t="s">
        <v>34</v>
      </c>
      <c r="AE16" s="16"/>
      <c r="AF16" s="24" t="e">
        <f t="shared" si="16"/>
        <v>#REF!</v>
      </c>
      <c r="AG16" s="24">
        <f t="shared" si="8"/>
        <v>2152.6849999999999</v>
      </c>
      <c r="AH16" s="21">
        <v>6.0136284599999996</v>
      </c>
      <c r="AI16" s="21">
        <v>6.0136284599999996</v>
      </c>
      <c r="AJ16" s="21">
        <v>-0.84122794000000045</v>
      </c>
      <c r="AK16" s="21">
        <v>-0.84122794000000045</v>
      </c>
      <c r="AL16" s="23">
        <v>11.984719170000002</v>
      </c>
      <c r="AM16" s="23">
        <v>11.98471917</v>
      </c>
      <c r="AN16" s="1">
        <v>7.3206975599999993</v>
      </c>
      <c r="AO16" s="1">
        <v>7.3206975599999984</v>
      </c>
      <c r="AP16" s="1">
        <v>155.34145477000001</v>
      </c>
      <c r="AQ16" s="1">
        <v>155.34145477000001</v>
      </c>
      <c r="AR16" s="23">
        <v>282.13083036999996</v>
      </c>
      <c r="AS16" s="1">
        <v>282.13083036999996</v>
      </c>
    </row>
    <row r="17" spans="1:49" ht="55.5" customHeight="1">
      <c r="A17" s="38" t="s">
        <v>5</v>
      </c>
      <c r="B17" s="31">
        <v>3136100</v>
      </c>
      <c r="C17" s="32">
        <v>365.899</v>
      </c>
      <c r="D17" s="33" t="e">
        <f t="shared" si="9"/>
        <v>#REF!</v>
      </c>
      <c r="E17" s="33" t="e">
        <f t="shared" si="0"/>
        <v>#REF!</v>
      </c>
      <c r="F17" s="34" t="e">
        <f t="shared" si="1"/>
        <v>#REF!</v>
      </c>
      <c r="G17" s="35">
        <f t="shared" si="17"/>
        <v>365.899</v>
      </c>
      <c r="H17" s="33" t="e">
        <f t="shared" si="10"/>
        <v>#REF!</v>
      </c>
      <c r="I17" s="33" t="e">
        <f t="shared" si="18"/>
        <v>#REF!</v>
      </c>
      <c r="J17" s="34" t="e">
        <f t="shared" si="19"/>
        <v>#REF!</v>
      </c>
      <c r="K17" s="32">
        <v>85</v>
      </c>
      <c r="L17" s="33" t="e">
        <f t="shared" si="11"/>
        <v>#REF!</v>
      </c>
      <c r="M17" s="33" t="e">
        <f t="shared" si="2"/>
        <v>#REF!</v>
      </c>
      <c r="N17" s="34" t="e">
        <f t="shared" si="3"/>
        <v>#REF!</v>
      </c>
      <c r="O17" s="35">
        <f t="shared" si="4"/>
        <v>85</v>
      </c>
      <c r="P17" s="33" t="e">
        <f t="shared" si="12"/>
        <v>#REF!</v>
      </c>
      <c r="Q17" s="33" t="e">
        <f t="shared" si="20"/>
        <v>#REF!</v>
      </c>
      <c r="R17" s="34" t="e">
        <f t="shared" si="21"/>
        <v>#REF!</v>
      </c>
      <c r="S17" s="45">
        <v>27.2</v>
      </c>
      <c r="T17" s="45" t="e">
        <f>+#REF!+#REF!+#REF!</f>
        <v>#REF!</v>
      </c>
      <c r="U17" s="33" t="e">
        <f t="shared" si="5"/>
        <v>#REF!</v>
      </c>
      <c r="V17" s="36" t="e">
        <f t="shared" si="6"/>
        <v>#REF!</v>
      </c>
      <c r="W17" s="35">
        <f t="shared" si="13"/>
        <v>27.2</v>
      </c>
      <c r="X17" s="39" t="e">
        <f t="shared" si="14"/>
        <v>#REF!</v>
      </c>
      <c r="Y17" s="33" t="e">
        <f t="shared" si="7"/>
        <v>#REF!</v>
      </c>
      <c r="Z17" s="37" t="e">
        <f t="shared" si="22"/>
        <v>#REF!</v>
      </c>
      <c r="AA17" s="55"/>
      <c r="AB17" s="56" t="e">
        <f t="shared" si="15"/>
        <v>#REF!</v>
      </c>
      <c r="AC17" s="25">
        <v>100</v>
      </c>
      <c r="AD17" s="11" t="s">
        <v>30</v>
      </c>
      <c r="AE17" s="16"/>
      <c r="AF17" s="24" t="e">
        <f t="shared" si="16"/>
        <v>#REF!</v>
      </c>
      <c r="AG17" s="24">
        <f t="shared" si="8"/>
        <v>393.09899999999999</v>
      </c>
      <c r="AH17" s="21">
        <v>86.878786560000009</v>
      </c>
      <c r="AI17" s="21">
        <v>86.878786560000009</v>
      </c>
      <c r="AJ17" s="21">
        <v>112.60636965</v>
      </c>
      <c r="AK17" s="21">
        <v>112.60636964999999</v>
      </c>
      <c r="AL17" s="23">
        <v>101.38067661000001</v>
      </c>
      <c r="AM17" s="23">
        <v>101.38067661000001</v>
      </c>
      <c r="AN17" s="1">
        <v>77.310864469999984</v>
      </c>
      <c r="AO17" s="1">
        <v>77.310864469999984</v>
      </c>
      <c r="AP17" s="1">
        <v>20.620457460000011</v>
      </c>
      <c r="AQ17" s="1">
        <v>20.620457460000011</v>
      </c>
      <c r="AR17" s="23">
        <v>80.31560088999997</v>
      </c>
      <c r="AS17" s="1">
        <v>80.31560088999997</v>
      </c>
    </row>
    <row r="18" spans="1:49" ht="35.25" customHeight="1">
      <c r="A18" s="38" t="s">
        <v>4</v>
      </c>
      <c r="B18" s="31">
        <v>3141102</v>
      </c>
      <c r="C18" s="32">
        <v>12512.946</v>
      </c>
      <c r="D18" s="33" t="e">
        <f t="shared" si="9"/>
        <v>#REF!</v>
      </c>
      <c r="E18" s="33" t="e">
        <f t="shared" si="0"/>
        <v>#REF!</v>
      </c>
      <c r="F18" s="34" t="e">
        <f t="shared" si="1"/>
        <v>#REF!</v>
      </c>
      <c r="G18" s="35">
        <v>0</v>
      </c>
      <c r="H18" s="33" t="e">
        <f t="shared" si="10"/>
        <v>#REF!</v>
      </c>
      <c r="I18" s="33"/>
      <c r="J18" s="34"/>
      <c r="K18" s="32">
        <v>3096.7820000000002</v>
      </c>
      <c r="L18" s="33" t="e">
        <f t="shared" si="11"/>
        <v>#REF!</v>
      </c>
      <c r="M18" s="33" t="e">
        <f t="shared" si="2"/>
        <v>#REF!</v>
      </c>
      <c r="N18" s="34" t="e">
        <f t="shared" si="3"/>
        <v>#REF!</v>
      </c>
      <c r="O18" s="35">
        <f t="shared" si="4"/>
        <v>0</v>
      </c>
      <c r="P18" s="33" t="e">
        <f t="shared" si="12"/>
        <v>#REF!</v>
      </c>
      <c r="Q18" s="33"/>
      <c r="R18" s="34"/>
      <c r="S18" s="45">
        <v>990.97</v>
      </c>
      <c r="T18" s="45" t="e">
        <f>+#REF!+#REF!+#REF!+#REF!+#REF!+#REF!</f>
        <v>#REF!</v>
      </c>
      <c r="U18" s="33" t="e">
        <f t="shared" si="5"/>
        <v>#REF!</v>
      </c>
      <c r="V18" s="36" t="e">
        <f t="shared" si="6"/>
        <v>#REF!</v>
      </c>
      <c r="W18" s="35">
        <f t="shared" si="13"/>
        <v>0</v>
      </c>
      <c r="X18" s="39" t="e">
        <f t="shared" si="14"/>
        <v>#REF!</v>
      </c>
      <c r="Y18" s="33"/>
      <c r="Z18" s="37"/>
      <c r="AA18" s="55"/>
      <c r="AB18" s="56" t="e">
        <f t="shared" si="15"/>
        <v>#REF!</v>
      </c>
      <c r="AC18" s="9">
        <v>0</v>
      </c>
      <c r="AD18" s="11" t="s">
        <v>27</v>
      </c>
      <c r="AE18" s="16"/>
      <c r="AF18" s="24" t="e">
        <f t="shared" si="16"/>
        <v>#REF!</v>
      </c>
      <c r="AG18" s="24">
        <f t="shared" si="8"/>
        <v>13503.915999999999</v>
      </c>
      <c r="AH18" s="21">
        <v>1256.7607305399999</v>
      </c>
      <c r="AI18" s="21">
        <v>0</v>
      </c>
      <c r="AJ18" s="21">
        <f>869.28487205+4.5</f>
        <v>873.78487204999999</v>
      </c>
      <c r="AK18" s="21">
        <v>0</v>
      </c>
      <c r="AL18" s="23">
        <v>2243.5108655500003</v>
      </c>
      <c r="AM18" s="23">
        <v>0</v>
      </c>
      <c r="AN18" s="1">
        <v>1623.1880776800003</v>
      </c>
      <c r="AO18" s="1">
        <v>0</v>
      </c>
      <c r="AP18" s="1">
        <v>1492.1242290900002</v>
      </c>
      <c r="AQ18" s="1">
        <v>0</v>
      </c>
      <c r="AR18" s="23">
        <v>2510.2129408699998</v>
      </c>
      <c r="AS18" s="1">
        <v>0</v>
      </c>
    </row>
    <row r="19" spans="1:49" ht="80.25" customHeight="1">
      <c r="A19" s="38" t="s">
        <v>17</v>
      </c>
      <c r="B19" s="31">
        <v>3141201</v>
      </c>
      <c r="C19" s="32">
        <v>763.00800000000004</v>
      </c>
      <c r="D19" s="33" t="e">
        <f t="shared" si="9"/>
        <v>#REF!</v>
      </c>
      <c r="E19" s="33" t="e">
        <f t="shared" si="0"/>
        <v>#REF!</v>
      </c>
      <c r="F19" s="34" t="e">
        <f t="shared" si="1"/>
        <v>#REF!</v>
      </c>
      <c r="G19" s="35">
        <f>+C19*AC19/100</f>
        <v>763.00800000000004</v>
      </c>
      <c r="H19" s="33" t="e">
        <f>+X19+AI19+AK19+AM19+AO19+AQ19+AS19+AU19+AW19</f>
        <v>#REF!</v>
      </c>
      <c r="I19" s="33" t="e">
        <f>+H19-G19</f>
        <v>#REF!</v>
      </c>
      <c r="J19" s="34" t="e">
        <f>H19/G19*100</f>
        <v>#REF!</v>
      </c>
      <c r="K19" s="32">
        <v>191</v>
      </c>
      <c r="L19" s="33" t="e">
        <f t="shared" si="11"/>
        <v>#REF!</v>
      </c>
      <c r="M19" s="33" t="e">
        <f t="shared" si="2"/>
        <v>#REF!</v>
      </c>
      <c r="N19" s="34" t="e">
        <f t="shared" si="3"/>
        <v>#REF!</v>
      </c>
      <c r="O19" s="35">
        <f t="shared" si="4"/>
        <v>191</v>
      </c>
      <c r="P19" s="33" t="e">
        <f t="shared" si="12"/>
        <v>#REF!</v>
      </c>
      <c r="Q19" s="33" t="e">
        <f>+P19-O19</f>
        <v>#REF!</v>
      </c>
      <c r="R19" s="34" t="e">
        <f>P19/O19*100</f>
        <v>#REF!</v>
      </c>
      <c r="S19" s="45">
        <v>61.12</v>
      </c>
      <c r="T19" s="45" t="e">
        <f>+#REF!+#REF!+#REF!+#REF!</f>
        <v>#REF!</v>
      </c>
      <c r="U19" s="33" t="e">
        <f t="shared" si="5"/>
        <v>#REF!</v>
      </c>
      <c r="V19" s="36" t="e">
        <f t="shared" si="6"/>
        <v>#REF!</v>
      </c>
      <c r="W19" s="35">
        <f t="shared" si="13"/>
        <v>61.12</v>
      </c>
      <c r="X19" s="39" t="e">
        <f>+T19*AC19/100</f>
        <v>#REF!</v>
      </c>
      <c r="Y19" s="33" t="e">
        <f>+X19-W19</f>
        <v>#REF!</v>
      </c>
      <c r="Z19" s="62" t="e">
        <f>X19/W19</f>
        <v>#REF!</v>
      </c>
      <c r="AA19" s="55"/>
      <c r="AB19" s="56" t="e">
        <f t="shared" si="15"/>
        <v>#REF!</v>
      </c>
      <c r="AC19" s="9">
        <v>100</v>
      </c>
      <c r="AD19" s="11" t="s">
        <v>29</v>
      </c>
      <c r="AE19" s="16"/>
      <c r="AF19" s="24" t="e">
        <f t="shared" si="16"/>
        <v>#REF!</v>
      </c>
      <c r="AG19" s="24">
        <f t="shared" si="8"/>
        <v>824.12800000000004</v>
      </c>
      <c r="AH19" s="21">
        <v>51.733808199999999</v>
      </c>
      <c r="AI19" s="21">
        <v>51.733808200000006</v>
      </c>
      <c r="AJ19" s="21">
        <v>30.0003843</v>
      </c>
      <c r="AK19" s="21">
        <v>30.0003843</v>
      </c>
      <c r="AL19" s="23">
        <v>39.04316</v>
      </c>
      <c r="AM19" s="23">
        <v>39.04316</v>
      </c>
      <c r="AN19" s="1">
        <v>53.120233580000004</v>
      </c>
      <c r="AO19" s="1">
        <v>53.120233580000004</v>
      </c>
      <c r="AP19" s="1">
        <v>31.2681</v>
      </c>
      <c r="AQ19" s="1">
        <v>31.2681</v>
      </c>
      <c r="AR19" s="23">
        <v>41.416634230000007</v>
      </c>
      <c r="AS19" s="1">
        <v>41.416634230000007</v>
      </c>
    </row>
    <row r="20" spans="1:49" ht="51" customHeight="1">
      <c r="A20" s="38" t="s">
        <v>58</v>
      </c>
      <c r="B20" s="31">
        <v>3146106</v>
      </c>
      <c r="C20" s="32">
        <v>69.814999999999998</v>
      </c>
      <c r="D20" s="33" t="e">
        <f>+T20+AH20+AJ20+AL20+AN20+AP20+AR20+AT20+AV20</f>
        <v>#REF!</v>
      </c>
      <c r="E20" s="33" t="e">
        <f>+D20-C20</f>
        <v>#REF!</v>
      </c>
      <c r="F20" s="34" t="e">
        <f>D20/C20*100</f>
        <v>#REF!</v>
      </c>
      <c r="G20" s="35">
        <f>+C20*AC20/100</f>
        <v>69.814999999999998</v>
      </c>
      <c r="H20" s="33" t="e">
        <f>+X20+AI20+AK20+AM20+AO20+AQ20+AS20+AU20+AW20</f>
        <v>#REF!</v>
      </c>
      <c r="I20" s="33" t="e">
        <f>+H20-G20</f>
        <v>#REF!</v>
      </c>
      <c r="J20" s="34" t="e">
        <f>H20/G20*100</f>
        <v>#REF!</v>
      </c>
      <c r="K20" s="32">
        <v>18</v>
      </c>
      <c r="L20" s="33" t="e">
        <f t="shared" si="11"/>
        <v>#REF!</v>
      </c>
      <c r="M20" s="33" t="e">
        <f t="shared" si="2"/>
        <v>#REF!</v>
      </c>
      <c r="N20" s="34" t="e">
        <f t="shared" si="3"/>
        <v>#REF!</v>
      </c>
      <c r="O20" s="35">
        <f t="shared" si="4"/>
        <v>18</v>
      </c>
      <c r="P20" s="33" t="e">
        <f t="shared" si="12"/>
        <v>#REF!</v>
      </c>
      <c r="Q20" s="33" t="e">
        <f>+P20-O20</f>
        <v>#REF!</v>
      </c>
      <c r="R20" s="34" t="e">
        <f>P20/O20*100</f>
        <v>#REF!</v>
      </c>
      <c r="S20" s="45">
        <v>5.76</v>
      </c>
      <c r="T20" s="45" t="e">
        <f>+#REF!+#REF!</f>
        <v>#REF!</v>
      </c>
      <c r="U20" s="33" t="e">
        <f t="shared" si="5"/>
        <v>#REF!</v>
      </c>
      <c r="V20" s="36" t="e">
        <f t="shared" si="6"/>
        <v>#REF!</v>
      </c>
      <c r="W20" s="35">
        <f t="shared" si="13"/>
        <v>5.76</v>
      </c>
      <c r="X20" s="39" t="e">
        <f t="shared" si="14"/>
        <v>#REF!</v>
      </c>
      <c r="Y20" s="33" t="e">
        <f>+X20-W20</f>
        <v>#REF!</v>
      </c>
      <c r="Z20" s="37" t="e">
        <f>X20/W20</f>
        <v>#REF!</v>
      </c>
      <c r="AA20" s="55"/>
      <c r="AB20" s="56"/>
      <c r="AC20" s="9">
        <v>100</v>
      </c>
      <c r="AD20" s="11"/>
      <c r="AE20" s="16"/>
      <c r="AF20" s="24"/>
      <c r="AG20" s="24">
        <f t="shared" si="8"/>
        <v>75.575000000000003</v>
      </c>
      <c r="AH20" s="21">
        <v>0</v>
      </c>
      <c r="AI20" s="21">
        <v>0</v>
      </c>
      <c r="AJ20" s="21">
        <v>0</v>
      </c>
      <c r="AK20" s="21">
        <v>0</v>
      </c>
      <c r="AL20" s="23">
        <v>1.5514999999999999E-3</v>
      </c>
      <c r="AM20" s="23">
        <v>1.5514999999999999E-3</v>
      </c>
      <c r="AN20" s="1">
        <v>0.43201539</v>
      </c>
      <c r="AO20" s="1">
        <v>0.43201538999999994</v>
      </c>
      <c r="AP20" s="1">
        <v>3.31219413</v>
      </c>
      <c r="AQ20" s="1">
        <v>3.31219413</v>
      </c>
      <c r="AR20" s="23">
        <v>0.12353564000000013</v>
      </c>
      <c r="AS20" s="1">
        <v>0.12353564000000013</v>
      </c>
    </row>
    <row r="21" spans="1:49" ht="35.25" customHeight="1">
      <c r="A21" s="38" t="s">
        <v>8</v>
      </c>
      <c r="B21" s="31">
        <v>3145204</v>
      </c>
      <c r="C21" s="32">
        <v>76.099999999999994</v>
      </c>
      <c r="D21" s="33" t="e">
        <f t="shared" si="9"/>
        <v>#REF!</v>
      </c>
      <c r="E21" s="33" t="e">
        <f t="shared" si="0"/>
        <v>#REF!</v>
      </c>
      <c r="F21" s="34" t="e">
        <f t="shared" si="1"/>
        <v>#REF!</v>
      </c>
      <c r="G21" s="35">
        <f>+C21*AC21/100</f>
        <v>76.099999999999994</v>
      </c>
      <c r="H21" s="33" t="e">
        <f t="shared" si="10"/>
        <v>#REF!</v>
      </c>
      <c r="I21" s="33"/>
      <c r="J21" s="34"/>
      <c r="K21" s="32">
        <v>19</v>
      </c>
      <c r="L21" s="33" t="e">
        <f t="shared" si="11"/>
        <v>#REF!</v>
      </c>
      <c r="M21" s="33" t="e">
        <f t="shared" si="2"/>
        <v>#REF!</v>
      </c>
      <c r="N21" s="34" t="e">
        <f t="shared" si="3"/>
        <v>#REF!</v>
      </c>
      <c r="O21" s="35">
        <f t="shared" si="4"/>
        <v>19</v>
      </c>
      <c r="P21" s="33" t="e">
        <f t="shared" si="12"/>
        <v>#REF!</v>
      </c>
      <c r="Q21" s="33" t="e">
        <f>+P21-O21</f>
        <v>#REF!</v>
      </c>
      <c r="R21" s="34" t="e">
        <f>P21/O21*100</f>
        <v>#REF!</v>
      </c>
      <c r="S21" s="45">
        <v>6.08</v>
      </c>
      <c r="T21" s="45" t="e">
        <f>+#REF!+#REF!+#REF!+#REF!+#REF!+#REF!</f>
        <v>#REF!</v>
      </c>
      <c r="U21" s="33" t="e">
        <f t="shared" si="5"/>
        <v>#REF!</v>
      </c>
      <c r="V21" s="36" t="e">
        <f t="shared" si="6"/>
        <v>#REF!</v>
      </c>
      <c r="W21" s="35">
        <f t="shared" si="13"/>
        <v>6.08</v>
      </c>
      <c r="X21" s="39" t="e">
        <f t="shared" si="14"/>
        <v>#REF!</v>
      </c>
      <c r="Y21" s="33" t="e">
        <f>+X21-W21</f>
        <v>#REF!</v>
      </c>
      <c r="Z21" s="62" t="e">
        <f>X21/W21</f>
        <v>#REF!</v>
      </c>
      <c r="AA21" s="55"/>
      <c r="AB21" s="56" t="e">
        <f t="shared" si="15"/>
        <v>#REF!</v>
      </c>
      <c r="AC21" s="25">
        <v>100</v>
      </c>
      <c r="AD21" s="11" t="s">
        <v>32</v>
      </c>
      <c r="AE21" s="16"/>
      <c r="AF21" s="24" t="e">
        <f t="shared" si="16"/>
        <v>#REF!</v>
      </c>
      <c r="AG21" s="24">
        <f t="shared" si="8"/>
        <v>82.179999999999993</v>
      </c>
      <c r="AH21" s="21">
        <v>3.9655216099999997</v>
      </c>
      <c r="AI21" s="21">
        <v>3.9655216099999997</v>
      </c>
      <c r="AJ21" s="21">
        <v>3.7079680000000006</v>
      </c>
      <c r="AK21" s="21">
        <v>3.7079680000000006</v>
      </c>
      <c r="AL21" s="23">
        <v>9.5027685900000005</v>
      </c>
      <c r="AM21" s="23">
        <v>9.5027685900000005</v>
      </c>
      <c r="AN21" s="1">
        <v>4.8570673200000005</v>
      </c>
      <c r="AO21" s="1">
        <v>4.8570673200000005</v>
      </c>
      <c r="AP21" s="1">
        <v>5.3230608000000004</v>
      </c>
      <c r="AQ21" s="1">
        <v>5.3230608000000004</v>
      </c>
      <c r="AR21" s="23">
        <v>5.45239618</v>
      </c>
      <c r="AS21" s="1">
        <v>5.4523961799999991</v>
      </c>
    </row>
    <row r="22" spans="1:49" ht="35.25" customHeight="1">
      <c r="A22" s="38" t="s">
        <v>16</v>
      </c>
      <c r="B22" s="31">
        <v>3413100</v>
      </c>
      <c r="C22" s="41">
        <v>104.76300000000001</v>
      </c>
      <c r="D22" s="33" t="e">
        <f t="shared" si="9"/>
        <v>#REF!</v>
      </c>
      <c r="E22" s="42" t="e">
        <f t="shared" si="0"/>
        <v>#REF!</v>
      </c>
      <c r="F22" s="43" t="e">
        <f t="shared" si="1"/>
        <v>#REF!</v>
      </c>
      <c r="G22" s="44">
        <f>+C22*AC22/100</f>
        <v>104.76300000000001</v>
      </c>
      <c r="H22" s="33" t="e">
        <f t="shared" si="10"/>
        <v>#REF!</v>
      </c>
      <c r="I22" s="42" t="e">
        <f>+H22-G22</f>
        <v>#REF!</v>
      </c>
      <c r="J22" s="43" t="e">
        <f>H22/G22*100</f>
        <v>#REF!</v>
      </c>
      <c r="K22" s="32">
        <v>26</v>
      </c>
      <c r="L22" s="33" t="e">
        <f t="shared" si="11"/>
        <v>#REF!</v>
      </c>
      <c r="M22" s="42" t="e">
        <f t="shared" si="2"/>
        <v>#REF!</v>
      </c>
      <c r="N22" s="43" t="e">
        <f t="shared" si="3"/>
        <v>#REF!</v>
      </c>
      <c r="O22" s="35">
        <f t="shared" si="4"/>
        <v>26</v>
      </c>
      <c r="P22" s="33" t="e">
        <f t="shared" si="12"/>
        <v>#REF!</v>
      </c>
      <c r="Q22" s="42" t="e">
        <f>+P22-O22</f>
        <v>#REF!</v>
      </c>
      <c r="R22" s="43" t="e">
        <f>P22/O22*100</f>
        <v>#REF!</v>
      </c>
      <c r="S22" s="45">
        <v>8.32</v>
      </c>
      <c r="T22" s="45" t="e">
        <f>+#REF!</f>
        <v>#REF!</v>
      </c>
      <c r="U22" s="33" t="e">
        <f t="shared" si="5"/>
        <v>#REF!</v>
      </c>
      <c r="V22" s="36" t="e">
        <f t="shared" si="6"/>
        <v>#REF!</v>
      </c>
      <c r="W22" s="35">
        <f t="shared" si="13"/>
        <v>8.32</v>
      </c>
      <c r="X22" s="39" t="e">
        <f t="shared" si="14"/>
        <v>#REF!</v>
      </c>
      <c r="Y22" s="33" t="e">
        <f t="shared" si="7"/>
        <v>#REF!</v>
      </c>
      <c r="Z22" s="62" t="e">
        <f>X22/W22</f>
        <v>#REF!</v>
      </c>
      <c r="AA22" s="55"/>
      <c r="AB22" s="56" t="e">
        <f t="shared" si="15"/>
        <v>#REF!</v>
      </c>
      <c r="AC22" s="25">
        <v>100</v>
      </c>
      <c r="AD22" s="11"/>
      <c r="AE22" s="16"/>
      <c r="AF22" s="24" t="e">
        <f t="shared" si="16"/>
        <v>#REF!</v>
      </c>
      <c r="AG22" s="24">
        <f t="shared" si="8"/>
        <v>113.083</v>
      </c>
      <c r="AH22" s="21">
        <v>6.6308696900000008</v>
      </c>
      <c r="AI22" s="21">
        <v>6.6308696900000008</v>
      </c>
      <c r="AJ22" s="21">
        <v>8.4236984600000007</v>
      </c>
      <c r="AK22" s="21">
        <v>8.4236984600000007</v>
      </c>
      <c r="AL22" s="23">
        <v>7.2540279500000011</v>
      </c>
      <c r="AM22" s="23">
        <v>7.2540279500000011</v>
      </c>
      <c r="AN22" s="1">
        <v>7.3386503099999985</v>
      </c>
      <c r="AO22" s="1">
        <v>7.3386503099999985</v>
      </c>
      <c r="AP22" s="1">
        <v>7.1088285899999999</v>
      </c>
      <c r="AQ22" s="1">
        <v>7.108828589999999</v>
      </c>
      <c r="AR22" s="23">
        <v>7.1705593500000013</v>
      </c>
      <c r="AS22" s="1">
        <v>7.1705593500000013</v>
      </c>
    </row>
    <row r="23" spans="1:49" ht="35.25" customHeight="1">
      <c r="A23" s="38" t="s">
        <v>7</v>
      </c>
      <c r="B23" s="31">
        <v>3422101</v>
      </c>
      <c r="C23" s="32">
        <v>1004.73</v>
      </c>
      <c r="D23" s="33" t="e">
        <f t="shared" si="9"/>
        <v>#REF!</v>
      </c>
      <c r="E23" s="33" t="e">
        <f t="shared" si="0"/>
        <v>#REF!</v>
      </c>
      <c r="F23" s="40" t="e">
        <f t="shared" si="1"/>
        <v>#REF!</v>
      </c>
      <c r="G23" s="35">
        <v>0</v>
      </c>
      <c r="H23" s="33" t="e">
        <f t="shared" si="10"/>
        <v>#REF!</v>
      </c>
      <c r="I23" s="33"/>
      <c r="J23" s="40"/>
      <c r="K23" s="32">
        <v>251.18299999999999</v>
      </c>
      <c r="L23" s="33" t="e">
        <f t="shared" si="11"/>
        <v>#REF!</v>
      </c>
      <c r="M23" s="33" t="e">
        <f t="shared" si="2"/>
        <v>#REF!</v>
      </c>
      <c r="N23" s="40" t="e">
        <f t="shared" si="3"/>
        <v>#REF!</v>
      </c>
      <c r="O23" s="35">
        <f t="shared" si="4"/>
        <v>0</v>
      </c>
      <c r="P23" s="33" t="e">
        <f t="shared" si="12"/>
        <v>#REF!</v>
      </c>
      <c r="Q23" s="33"/>
      <c r="R23" s="40"/>
      <c r="S23" s="45">
        <v>80.379000000000005</v>
      </c>
      <c r="T23" s="45" t="e">
        <f>+#REF!+#REF!+#REF!+#REF!+#REF!+#REF!+#REF!+#REF!+#REF!+#REF!+#REF!+#REF!+#REF!+#REF!+#REF!+#REF!+#REF!+#REF!+#REF!+#REF!+#REF!+#REF!+#REF!</f>
        <v>#REF!</v>
      </c>
      <c r="U23" s="33" t="e">
        <f t="shared" si="5"/>
        <v>#REF!</v>
      </c>
      <c r="V23" s="36" t="e">
        <f t="shared" si="6"/>
        <v>#REF!</v>
      </c>
      <c r="W23" s="35">
        <f t="shared" si="13"/>
        <v>0</v>
      </c>
      <c r="X23" s="39" t="e">
        <f t="shared" si="14"/>
        <v>#REF!</v>
      </c>
      <c r="Y23" s="33" t="e">
        <f t="shared" si="7"/>
        <v>#REF!</v>
      </c>
      <c r="Z23" s="37"/>
      <c r="AA23" s="55"/>
      <c r="AB23" s="56" t="e">
        <f t="shared" si="15"/>
        <v>#REF!</v>
      </c>
      <c r="AC23" s="9">
        <v>0</v>
      </c>
      <c r="AD23" s="11"/>
      <c r="AE23" s="16"/>
      <c r="AF23" s="24" t="e">
        <f t="shared" si="16"/>
        <v>#REF!</v>
      </c>
      <c r="AG23" s="24">
        <f t="shared" si="8"/>
        <v>1085.1089999999999</v>
      </c>
      <c r="AH23" s="21">
        <v>91.057260439999993</v>
      </c>
      <c r="AI23" s="21">
        <v>0</v>
      </c>
      <c r="AJ23" s="21">
        <v>80.807354229999987</v>
      </c>
      <c r="AK23" s="21">
        <v>0</v>
      </c>
      <c r="AL23" s="23">
        <v>63.825913620000009</v>
      </c>
      <c r="AM23" s="23">
        <v>0</v>
      </c>
      <c r="AN23" s="1">
        <v>66.575767310000003</v>
      </c>
      <c r="AO23" s="1">
        <v>0</v>
      </c>
      <c r="AP23" s="1">
        <v>69.841377859999994</v>
      </c>
      <c r="AQ23" s="1">
        <v>0</v>
      </c>
      <c r="AR23" s="23">
        <v>61.942244450000004</v>
      </c>
      <c r="AS23" s="1">
        <v>0</v>
      </c>
    </row>
    <row r="24" spans="1:49" ht="35.25" customHeight="1">
      <c r="A24" s="38" t="s">
        <v>10</v>
      </c>
      <c r="B24" s="31">
        <v>3422204</v>
      </c>
      <c r="C24" s="32">
        <v>31.004999999999999</v>
      </c>
      <c r="D24" s="33" t="e">
        <f t="shared" si="9"/>
        <v>#REF!</v>
      </c>
      <c r="E24" s="33" t="e">
        <f t="shared" si="0"/>
        <v>#REF!</v>
      </c>
      <c r="F24" s="40" t="e">
        <f t="shared" si="1"/>
        <v>#REF!</v>
      </c>
      <c r="G24" s="35">
        <v>0</v>
      </c>
      <c r="H24" s="33" t="e">
        <f t="shared" si="10"/>
        <v>#REF!</v>
      </c>
      <c r="I24" s="33"/>
      <c r="J24" s="40"/>
      <c r="K24" s="32">
        <v>7</v>
      </c>
      <c r="L24" s="33" t="e">
        <f t="shared" si="11"/>
        <v>#REF!</v>
      </c>
      <c r="M24" s="33" t="e">
        <f t="shared" si="2"/>
        <v>#REF!</v>
      </c>
      <c r="N24" s="40" t="e">
        <f t="shared" si="3"/>
        <v>#REF!</v>
      </c>
      <c r="O24" s="35">
        <f t="shared" si="4"/>
        <v>0</v>
      </c>
      <c r="P24" s="33" t="e">
        <f t="shared" si="12"/>
        <v>#REF!</v>
      </c>
      <c r="Q24" s="33"/>
      <c r="R24" s="40"/>
      <c r="S24" s="45">
        <v>2.2400000000000002</v>
      </c>
      <c r="T24" s="45" t="e">
        <f>+#REF!</f>
        <v>#REF!</v>
      </c>
      <c r="U24" s="33" t="e">
        <f t="shared" si="5"/>
        <v>#REF!</v>
      </c>
      <c r="V24" s="36" t="e">
        <f t="shared" si="6"/>
        <v>#REF!</v>
      </c>
      <c r="W24" s="35">
        <f t="shared" si="13"/>
        <v>0</v>
      </c>
      <c r="X24" s="39" t="e">
        <f t="shared" si="14"/>
        <v>#REF!</v>
      </c>
      <c r="Y24" s="33"/>
      <c r="Z24" s="37"/>
      <c r="AA24" s="55"/>
      <c r="AB24" s="56" t="e">
        <f t="shared" si="15"/>
        <v>#REF!</v>
      </c>
      <c r="AC24" s="9">
        <v>0</v>
      </c>
      <c r="AD24" s="12"/>
      <c r="AE24" s="18"/>
      <c r="AF24" s="24" t="e">
        <f t="shared" si="16"/>
        <v>#REF!</v>
      </c>
      <c r="AG24" s="24">
        <f t="shared" si="8"/>
        <v>33.244999999999997</v>
      </c>
      <c r="AH24" s="21">
        <v>9.0923748</v>
      </c>
      <c r="AI24" s="21">
        <v>0</v>
      </c>
      <c r="AJ24" s="21">
        <v>8.6624424999999992</v>
      </c>
      <c r="AK24" s="21">
        <v>0</v>
      </c>
      <c r="AL24" s="23">
        <v>11.5386895</v>
      </c>
      <c r="AM24" s="23">
        <v>0</v>
      </c>
      <c r="AN24" s="1">
        <v>12.748403499999997</v>
      </c>
      <c r="AO24" s="1">
        <v>0</v>
      </c>
      <c r="AP24" s="1">
        <v>7.8152410000000003</v>
      </c>
      <c r="AQ24" s="1">
        <v>0</v>
      </c>
      <c r="AR24" s="23">
        <v>7.1360935000000003</v>
      </c>
      <c r="AS24" s="1">
        <v>0</v>
      </c>
    </row>
    <row r="25" spans="1:49" ht="35.25" customHeight="1">
      <c r="A25" s="38" t="s">
        <v>15</v>
      </c>
      <c r="B25" s="31">
        <v>3422217</v>
      </c>
      <c r="C25" s="32">
        <v>1471.3040000000001</v>
      </c>
      <c r="D25" s="33" t="e">
        <f t="shared" si="9"/>
        <v>#REF!</v>
      </c>
      <c r="E25" s="33" t="e">
        <f t="shared" si="0"/>
        <v>#REF!</v>
      </c>
      <c r="F25" s="43" t="e">
        <f>D25/C25*100</f>
        <v>#REF!</v>
      </c>
      <c r="G25" s="35">
        <f>+C25*AC25/100</f>
        <v>1471.3040000000003</v>
      </c>
      <c r="H25" s="33" t="e">
        <f t="shared" si="10"/>
        <v>#REF!</v>
      </c>
      <c r="I25" s="33" t="e">
        <f>+H25-G25</f>
        <v>#REF!</v>
      </c>
      <c r="J25" s="43" t="e">
        <f>H25/G25*100</f>
        <v>#REF!</v>
      </c>
      <c r="K25" s="32">
        <v>450</v>
      </c>
      <c r="L25" s="33" t="e">
        <f t="shared" si="11"/>
        <v>#REF!</v>
      </c>
      <c r="M25" s="33" t="e">
        <f t="shared" si="2"/>
        <v>#REF!</v>
      </c>
      <c r="N25" s="43" t="e">
        <f t="shared" si="3"/>
        <v>#REF!</v>
      </c>
      <c r="O25" s="35">
        <f t="shared" si="4"/>
        <v>450</v>
      </c>
      <c r="P25" s="33" t="e">
        <f t="shared" si="12"/>
        <v>#REF!</v>
      </c>
      <c r="Q25" s="33" t="e">
        <f>+P25-O25</f>
        <v>#REF!</v>
      </c>
      <c r="R25" s="43" t="e">
        <f>P25/O25*100</f>
        <v>#REF!</v>
      </c>
      <c r="S25" s="45">
        <v>144</v>
      </c>
      <c r="T25" s="45" t="e">
        <f>+#REF!+#REF!+#REF!+#REF!+#REF!+#REF!+#REF!+#REF!+#REF!+#REF!+#REF!+#REF!+#REF!+#REF!+#REF!+#REF!+#REF!+#REF!+#REF!+#REF!+#REF!+#REF!+#REF!+#REF!+#REF!+#REF!+#REF!</f>
        <v>#REF!</v>
      </c>
      <c r="U25" s="33" t="e">
        <f t="shared" si="5"/>
        <v>#REF!</v>
      </c>
      <c r="V25" s="36" t="e">
        <f t="shared" si="6"/>
        <v>#REF!</v>
      </c>
      <c r="W25" s="35">
        <f t="shared" si="13"/>
        <v>144</v>
      </c>
      <c r="X25" s="39" t="e">
        <f>+T25*AC25/100</f>
        <v>#REF!</v>
      </c>
      <c r="Y25" s="33" t="e">
        <f t="shared" si="7"/>
        <v>#REF!</v>
      </c>
      <c r="Z25" s="62" t="e">
        <f>X25/W25</f>
        <v>#REF!</v>
      </c>
      <c r="AA25" s="55"/>
      <c r="AB25" s="56" t="e">
        <f t="shared" si="15"/>
        <v>#REF!</v>
      </c>
      <c r="AC25" s="25">
        <v>100</v>
      </c>
      <c r="AD25" s="11"/>
      <c r="AE25" s="16"/>
      <c r="AF25" s="24" t="e">
        <f t="shared" si="16"/>
        <v>#REF!</v>
      </c>
      <c r="AG25" s="24">
        <f t="shared" si="8"/>
        <v>1615.3040000000001</v>
      </c>
      <c r="AH25" s="21">
        <v>84.530544559999996</v>
      </c>
      <c r="AI25" s="21">
        <v>84.530544559999996</v>
      </c>
      <c r="AJ25" s="21">
        <v>113.28571579999999</v>
      </c>
      <c r="AK25" s="21">
        <v>113.28571579999999</v>
      </c>
      <c r="AL25" s="23">
        <v>105.48014858000001</v>
      </c>
      <c r="AM25" s="23">
        <v>105.48014858000001</v>
      </c>
      <c r="AN25" s="1">
        <v>167.66587787000003</v>
      </c>
      <c r="AO25" s="1">
        <v>167.66587787000003</v>
      </c>
      <c r="AP25" s="1">
        <v>203.87353704999998</v>
      </c>
      <c r="AQ25" s="1">
        <v>203.87353704999998</v>
      </c>
      <c r="AR25" s="23">
        <v>154.67549228000004</v>
      </c>
      <c r="AS25" s="1">
        <v>154.67549228000004</v>
      </c>
    </row>
    <row r="26" spans="1:49" ht="35.25" customHeight="1">
      <c r="A26" s="38" t="s">
        <v>11</v>
      </c>
      <c r="B26" s="31">
        <v>3430105</v>
      </c>
      <c r="C26" s="32">
        <v>963.149</v>
      </c>
      <c r="D26" s="33" t="e">
        <f>+T26+AH26+AJ26+AL26+AN26+AP26+AR26+AT26+AV26</f>
        <v>#REF!</v>
      </c>
      <c r="E26" s="33" t="e">
        <f>+D26-C26</f>
        <v>#REF!</v>
      </c>
      <c r="F26" s="34" t="e">
        <f>D26/C26*100</f>
        <v>#REF!</v>
      </c>
      <c r="G26" s="35">
        <v>0</v>
      </c>
      <c r="H26" s="33" t="e">
        <f t="shared" si="10"/>
        <v>#REF!</v>
      </c>
      <c r="I26" s="33" t="e">
        <f>+H26-G26</f>
        <v>#REF!</v>
      </c>
      <c r="J26" s="34"/>
      <c r="K26" s="32">
        <v>250.41900000000001</v>
      </c>
      <c r="L26" s="33" t="e">
        <f t="shared" si="11"/>
        <v>#REF!</v>
      </c>
      <c r="M26" s="33" t="e">
        <f t="shared" si="2"/>
        <v>#REF!</v>
      </c>
      <c r="N26" s="34" t="e">
        <f t="shared" si="3"/>
        <v>#REF!</v>
      </c>
      <c r="O26" s="35">
        <f t="shared" si="4"/>
        <v>0</v>
      </c>
      <c r="P26" s="33" t="e">
        <f t="shared" si="12"/>
        <v>#REF!</v>
      </c>
      <c r="Q26" s="33" t="e">
        <f>+P26-O26</f>
        <v>#REF!</v>
      </c>
      <c r="R26" s="34"/>
      <c r="S26" s="45">
        <v>80.134</v>
      </c>
      <c r="T26" s="45" t="e">
        <f>+#REF!+#REF!+#REF!+#REF!+#REF!+#REF!+#REF!+#REF!+#REF!+#REF!+#REF!+#REF!+#REF!+#REF!+#REF!+#REF!+#REF!+#REF!+#REF!+#REF!+#REF!+#REF!+#REF!</f>
        <v>#REF!</v>
      </c>
      <c r="U26" s="33" t="e">
        <f t="shared" si="5"/>
        <v>#REF!</v>
      </c>
      <c r="V26" s="36" t="e">
        <f t="shared" si="6"/>
        <v>#REF!</v>
      </c>
      <c r="W26" s="35">
        <f t="shared" si="13"/>
        <v>0</v>
      </c>
      <c r="X26" s="39" t="e">
        <f t="shared" si="14"/>
        <v>#REF!</v>
      </c>
      <c r="Y26" s="33" t="e">
        <f t="shared" si="7"/>
        <v>#REF!</v>
      </c>
      <c r="Z26" s="37"/>
      <c r="AA26" s="55"/>
      <c r="AB26" s="56" t="e">
        <f t="shared" si="15"/>
        <v>#REF!</v>
      </c>
      <c r="AC26" s="9">
        <v>0</v>
      </c>
      <c r="AD26" s="11"/>
      <c r="AE26" s="16"/>
      <c r="AF26" s="24" t="e">
        <f t="shared" si="16"/>
        <v>#REF!</v>
      </c>
      <c r="AG26" s="24">
        <f t="shared" si="8"/>
        <v>1043.2829999999999</v>
      </c>
      <c r="AH26" s="21">
        <v>80.703184379999982</v>
      </c>
      <c r="AI26" s="21">
        <v>0</v>
      </c>
      <c r="AJ26" s="21">
        <v>90.436330009999992</v>
      </c>
      <c r="AK26" s="21">
        <v>0</v>
      </c>
      <c r="AL26" s="23">
        <v>158.31021701000003</v>
      </c>
      <c r="AM26" s="23">
        <v>0</v>
      </c>
      <c r="AN26" s="1">
        <v>106.27730553999999</v>
      </c>
      <c r="AO26" s="1">
        <v>0</v>
      </c>
      <c r="AP26" s="1">
        <v>75.732515660000004</v>
      </c>
      <c r="AQ26" s="1">
        <v>0</v>
      </c>
      <c r="AR26" s="23">
        <v>105.95862527</v>
      </c>
      <c r="AS26" s="1">
        <v>0</v>
      </c>
    </row>
    <row r="27" spans="1:49" ht="35.25" customHeight="1" thickBot="1">
      <c r="A27" s="38" t="s">
        <v>14</v>
      </c>
      <c r="B27" s="31">
        <v>3450960</v>
      </c>
      <c r="C27" s="32"/>
      <c r="D27" s="33" t="e">
        <f t="shared" si="9"/>
        <v>#REF!</v>
      </c>
      <c r="E27" s="33" t="e">
        <f t="shared" si="0"/>
        <v>#REF!</v>
      </c>
      <c r="F27" s="43"/>
      <c r="G27" s="35">
        <v>0</v>
      </c>
      <c r="H27" s="33" t="e">
        <f t="shared" si="10"/>
        <v>#REF!</v>
      </c>
      <c r="I27" s="33" t="e">
        <f>+H27-G27</f>
        <v>#REF!</v>
      </c>
      <c r="J27" s="43"/>
      <c r="K27" s="32">
        <v>0</v>
      </c>
      <c r="L27" s="33" t="e">
        <f t="shared" si="11"/>
        <v>#REF!</v>
      </c>
      <c r="M27" s="33" t="e">
        <f t="shared" si="2"/>
        <v>#REF!</v>
      </c>
      <c r="N27" s="43"/>
      <c r="O27" s="35">
        <f t="shared" si="4"/>
        <v>0</v>
      </c>
      <c r="P27" s="33" t="e">
        <f t="shared" si="12"/>
        <v>#REF!</v>
      </c>
      <c r="Q27" s="33" t="e">
        <f>+P27-O27</f>
        <v>#REF!</v>
      </c>
      <c r="R27" s="43"/>
      <c r="S27" s="45">
        <v>0</v>
      </c>
      <c r="T27" s="45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+9.6</f>
        <v>#REF!</v>
      </c>
      <c r="U27" s="33" t="e">
        <f t="shared" si="5"/>
        <v>#REF!</v>
      </c>
      <c r="V27" s="34" t="e">
        <f t="shared" si="6"/>
        <v>#REF!</v>
      </c>
      <c r="W27" s="35">
        <f t="shared" si="13"/>
        <v>0</v>
      </c>
      <c r="X27" s="39" t="e">
        <f>+T27*AC27/100</f>
        <v>#REF!</v>
      </c>
      <c r="Y27" s="33" t="e">
        <f t="shared" si="7"/>
        <v>#REF!</v>
      </c>
      <c r="Z27" s="37"/>
      <c r="AA27" s="55"/>
      <c r="AB27" s="56" t="e">
        <f t="shared" si="15"/>
        <v>#REF!</v>
      </c>
      <c r="AC27" s="9">
        <v>56.5</v>
      </c>
      <c r="AD27" s="13"/>
      <c r="AE27" s="16"/>
      <c r="AF27" s="24" t="e">
        <f t="shared" si="16"/>
        <v>#REF!</v>
      </c>
      <c r="AG27" s="24">
        <f t="shared" si="8"/>
        <v>0</v>
      </c>
      <c r="AH27" s="21">
        <v>16.554045990000002</v>
      </c>
      <c r="AI27" s="21">
        <v>6.9</v>
      </c>
      <c r="AJ27" s="21">
        <v>40.676998589999997</v>
      </c>
      <c r="AK27" s="21">
        <v>40.676998589999997</v>
      </c>
      <c r="AL27" s="23">
        <v>8.0731444499999991</v>
      </c>
      <c r="AM27" s="23">
        <v>8.0731444499999991</v>
      </c>
      <c r="AN27" s="1">
        <v>25.111965989999998</v>
      </c>
      <c r="AO27" s="1">
        <v>20.842931771700002</v>
      </c>
      <c r="AP27" s="1">
        <v>75.527308489999996</v>
      </c>
      <c r="AQ27" s="1">
        <v>63.216357206129999</v>
      </c>
      <c r="AR27" s="23">
        <v>2.7387185400000003</v>
      </c>
      <c r="AS27" s="1">
        <v>5.6387185400000002</v>
      </c>
    </row>
    <row r="28" spans="1:49" s="3" customFormat="1" ht="35.25" customHeight="1" thickBot="1">
      <c r="A28" s="46" t="s">
        <v>51</v>
      </c>
      <c r="B28" s="47" t="s">
        <v>42</v>
      </c>
      <c r="C28" s="47">
        <f>SUM(C9:C27)</f>
        <v>41452.950999999994</v>
      </c>
      <c r="D28" s="48" t="e">
        <f>SUM(D9:D27)</f>
        <v>#REF!</v>
      </c>
      <c r="E28" s="48" t="e">
        <f>+D28-C28</f>
        <v>#REF!</v>
      </c>
      <c r="F28" s="49" t="e">
        <f>D28/C28*100</f>
        <v>#REF!</v>
      </c>
      <c r="G28" s="47">
        <f>SUM(G9:G27)</f>
        <v>20023.30312</v>
      </c>
      <c r="H28" s="48" t="e">
        <f>SUM(H9:H27)+8.7</f>
        <v>#REF!</v>
      </c>
      <c r="I28" s="48" t="e">
        <f>+H28-G28</f>
        <v>#REF!</v>
      </c>
      <c r="J28" s="49" t="e">
        <f>H28/G28*100</f>
        <v>#REF!</v>
      </c>
      <c r="K28" s="47">
        <f>SUM(K9:K27)</f>
        <v>10285.030000000001</v>
      </c>
      <c r="L28" s="48" t="e">
        <f>SUM(L9:L27)</f>
        <v>#REF!</v>
      </c>
      <c r="M28" s="48" t="e">
        <f t="shared" si="2"/>
        <v>#REF!</v>
      </c>
      <c r="N28" s="49" t="e">
        <f>L28/K28*100</f>
        <v>#REF!</v>
      </c>
      <c r="O28" s="47">
        <f>SUM(O9:O27)</f>
        <v>5036.326</v>
      </c>
      <c r="P28" s="48" t="e">
        <f>SUM(P9:P27)</f>
        <v>#REF!</v>
      </c>
      <c r="Q28" s="49" t="e">
        <f>+P28-O28</f>
        <v>#REF!</v>
      </c>
      <c r="R28" s="49" t="e">
        <f>P28/O28*100</f>
        <v>#REF!</v>
      </c>
      <c r="S28" s="47">
        <f>SUM(S9:S27)</f>
        <v>3291.21</v>
      </c>
      <c r="T28" s="48" t="e">
        <f>SUM(T9:T27)</f>
        <v>#REF!</v>
      </c>
      <c r="U28" s="48" t="e">
        <f t="shared" si="5"/>
        <v>#REF!</v>
      </c>
      <c r="V28" s="49" t="e">
        <f>T28/S28*100</f>
        <v>#REF!</v>
      </c>
      <c r="W28" s="47">
        <f>SUM(W9:W27)</f>
        <v>1611.6245999999999</v>
      </c>
      <c r="X28" s="48" t="e">
        <f>SUM(X9:X27)</f>
        <v>#REF!</v>
      </c>
      <c r="Y28" s="48" t="e">
        <f>+X28-W28</f>
        <v>#REF!</v>
      </c>
      <c r="Z28" s="49" t="e">
        <f>X28/W28*100</f>
        <v>#REF!</v>
      </c>
      <c r="AA28" s="57">
        <f>SUM(AA9:AA27)</f>
        <v>0</v>
      </c>
      <c r="AB28" s="58" t="e">
        <f t="shared" si="15"/>
        <v>#REF!</v>
      </c>
      <c r="AC28" s="20"/>
      <c r="AD28" s="8"/>
      <c r="AE28" s="15"/>
      <c r="AH28" s="22">
        <f t="shared" ref="AH28:AW28" si="23">SUM(AH9:AH27)</f>
        <v>3163.6725765700003</v>
      </c>
      <c r="AI28" s="22">
        <f t="shared" si="23"/>
        <v>1254.9057240056002</v>
      </c>
      <c r="AJ28" s="22">
        <f t="shared" si="23"/>
        <v>3346.9456522900005</v>
      </c>
      <c r="AK28" s="22">
        <f t="shared" si="23"/>
        <v>1795.5863108372002</v>
      </c>
      <c r="AL28" s="22">
        <f t="shared" si="23"/>
        <v>4998.6168023100008</v>
      </c>
      <c r="AM28" s="22">
        <f t="shared" si="23"/>
        <v>1769.6158587167997</v>
      </c>
      <c r="AN28" s="22">
        <f t="shared" si="23"/>
        <v>4760.4205014699992</v>
      </c>
      <c r="AO28" s="22">
        <f t="shared" si="23"/>
        <v>2118.2032307920999</v>
      </c>
      <c r="AP28" s="22">
        <f t="shared" si="23"/>
        <v>4663.5672954499996</v>
      </c>
      <c r="AQ28" s="22">
        <f t="shared" si="23"/>
        <v>2073.5364123761301</v>
      </c>
      <c r="AR28" s="22">
        <f t="shared" si="23"/>
        <v>5390.5443756200002</v>
      </c>
      <c r="AS28" s="22">
        <f t="shared" si="23"/>
        <v>1972.6687235208001</v>
      </c>
      <c r="AT28" s="22">
        <f t="shared" si="23"/>
        <v>0</v>
      </c>
      <c r="AU28" s="22">
        <f t="shared" si="23"/>
        <v>0</v>
      </c>
      <c r="AV28" s="22">
        <f t="shared" si="23"/>
        <v>0</v>
      </c>
      <c r="AW28" s="22">
        <f t="shared" si="23"/>
        <v>0</v>
      </c>
    </row>
    <row r="29" spans="1:49">
      <c r="S29" s="4"/>
      <c r="T29" s="4"/>
      <c r="U29" s="4"/>
      <c r="V29" s="4"/>
      <c r="W29" s="4"/>
      <c r="X29" s="4"/>
      <c r="Y29" s="4"/>
      <c r="Z29" s="4"/>
      <c r="AA29" s="59"/>
      <c r="AB29" s="59"/>
      <c r="AC29" s="4"/>
    </row>
    <row r="30" spans="1:49">
      <c r="S30" s="4"/>
      <c r="T30" s="4"/>
      <c r="U30" s="4"/>
      <c r="V30" s="4"/>
      <c r="W30" s="4"/>
      <c r="X30" s="4"/>
      <c r="Y30" s="4">
        <v>-1.3542467599999979</v>
      </c>
      <c r="Z30" s="4"/>
      <c r="AA30" s="59"/>
      <c r="AB30" s="59"/>
      <c r="AC30" s="4"/>
    </row>
    <row r="31" spans="1:49">
      <c r="S31" s="4"/>
      <c r="T31" s="4"/>
      <c r="U31" s="4"/>
      <c r="V31" s="4"/>
      <c r="W31" s="4">
        <v>8.32</v>
      </c>
      <c r="X31" s="4">
        <v>6.9657532400000024</v>
      </c>
      <c r="Y31" s="4">
        <v>1400</v>
      </c>
      <c r="Z31" s="4"/>
      <c r="AA31" s="59"/>
      <c r="AB31" s="59"/>
      <c r="AC31" s="4"/>
    </row>
    <row r="32" spans="1:49">
      <c r="S32" s="4"/>
      <c r="T32" s="4"/>
      <c r="U32" s="4"/>
      <c r="V32" s="4"/>
      <c r="W32" s="4"/>
      <c r="X32" s="4"/>
      <c r="Y32" s="4"/>
      <c r="Z32" s="4"/>
      <c r="AA32" s="59"/>
      <c r="AB32" s="59"/>
      <c r="AC32" s="4"/>
    </row>
    <row r="33" spans="19:29">
      <c r="S33" s="4"/>
      <c r="T33" s="4"/>
      <c r="U33" s="4"/>
      <c r="V33" s="4"/>
      <c r="W33" s="4"/>
      <c r="X33" s="4"/>
      <c r="Y33" s="4">
        <v>1220</v>
      </c>
      <c r="Z33" s="4"/>
      <c r="AA33" s="59"/>
      <c r="AB33" s="59"/>
      <c r="AC33" s="4"/>
    </row>
    <row r="34" spans="19:29">
      <c r="S34" s="4"/>
      <c r="T34" s="4"/>
      <c r="U34" s="4"/>
      <c r="V34" s="4"/>
      <c r="W34" s="4"/>
      <c r="X34" s="4"/>
      <c r="Y34" s="4"/>
      <c r="Z34" s="4"/>
      <c r="AA34" s="59"/>
      <c r="AB34" s="59"/>
      <c r="AC34" s="4"/>
    </row>
    <row r="35" spans="19:29">
      <c r="S35" s="4"/>
      <c r="T35" s="4"/>
      <c r="U35" s="4"/>
      <c r="V35" s="4"/>
      <c r="W35" s="4"/>
      <c r="X35" s="4"/>
      <c r="Y35" s="4"/>
      <c r="Z35" s="4"/>
      <c r="AA35" s="59"/>
      <c r="AB35" s="59"/>
      <c r="AC35" s="4"/>
    </row>
    <row r="36" spans="19:29">
      <c r="S36" s="4"/>
      <c r="T36" s="4"/>
      <c r="U36" s="4"/>
      <c r="V36" s="4"/>
      <c r="W36" s="4"/>
      <c r="X36" s="4"/>
      <c r="Y36" s="4"/>
      <c r="Z36" s="4"/>
      <c r="AA36" s="59"/>
      <c r="AB36" s="59"/>
      <c r="AC36" s="4"/>
    </row>
    <row r="37" spans="19:29">
      <c r="S37" s="4"/>
      <c r="T37" s="4"/>
      <c r="U37" s="4"/>
      <c r="V37" s="4"/>
      <c r="W37" s="4"/>
      <c r="X37" s="4"/>
      <c r="Y37" s="4"/>
      <c r="Z37" s="4"/>
      <c r="AA37" s="59"/>
      <c r="AB37" s="59"/>
      <c r="AC37" s="4"/>
    </row>
    <row r="38" spans="19:29">
      <c r="S38" s="4"/>
      <c r="T38" s="4"/>
      <c r="U38" s="4"/>
      <c r="V38" s="4"/>
      <c r="W38" s="4"/>
      <c r="X38" s="4"/>
      <c r="Y38" s="4"/>
      <c r="Z38" s="4"/>
      <c r="AA38" s="59"/>
      <c r="AB38" s="59"/>
      <c r="AC38" s="4"/>
    </row>
    <row r="39" spans="19:29">
      <c r="S39" s="4"/>
      <c r="T39" s="4"/>
      <c r="U39" s="4"/>
      <c r="V39" s="4"/>
      <c r="W39" s="4"/>
      <c r="X39" s="4"/>
      <c r="Y39" s="4"/>
      <c r="Z39" s="4"/>
      <c r="AA39" s="59"/>
      <c r="AB39" s="59"/>
      <c r="AC39" s="4"/>
    </row>
    <row r="40" spans="19:29">
      <c r="S40" s="4"/>
      <c r="T40" s="4"/>
      <c r="U40" s="4"/>
      <c r="V40" s="4"/>
      <c r="W40" s="4"/>
      <c r="X40" s="4"/>
      <c r="Y40" s="4"/>
      <c r="Z40" s="4"/>
      <c r="AA40" s="59"/>
      <c r="AB40" s="59"/>
      <c r="AC40" s="4"/>
    </row>
    <row r="41" spans="19:29">
      <c r="S41" s="4"/>
      <c r="T41" s="4"/>
      <c r="U41" s="4"/>
      <c r="V41" s="4"/>
      <c r="W41" s="4"/>
      <c r="X41" s="4"/>
      <c r="Y41" s="4"/>
      <c r="Z41" s="4"/>
      <c r="AA41" s="59"/>
      <c r="AB41" s="59"/>
      <c r="AC41" s="4"/>
    </row>
    <row r="42" spans="19:29">
      <c r="S42" s="4"/>
      <c r="T42" s="4"/>
      <c r="U42" s="4"/>
      <c r="V42" s="4"/>
      <c r="W42" s="4"/>
      <c r="X42" s="4"/>
      <c r="Y42" s="4"/>
      <c r="Z42" s="4"/>
      <c r="AA42" s="59"/>
      <c r="AB42" s="59"/>
      <c r="AC42" s="4"/>
    </row>
    <row r="43" spans="19:29">
      <c r="S43" s="4"/>
      <c r="T43" s="4"/>
      <c r="U43" s="4"/>
      <c r="V43" s="4"/>
      <c r="W43" s="4"/>
      <c r="X43" s="4"/>
      <c r="Y43" s="4"/>
      <c r="Z43" s="4"/>
      <c r="AA43" s="59"/>
      <c r="AB43" s="59"/>
      <c r="AC43" s="4"/>
    </row>
    <row r="44" spans="19:29">
      <c r="S44" s="4"/>
      <c r="T44" s="4"/>
      <c r="U44" s="4"/>
      <c r="V44" s="4"/>
      <c r="W44" s="4"/>
      <c r="X44" s="4"/>
      <c r="Y44" s="4"/>
      <c r="Z44" s="4"/>
      <c r="AA44" s="59"/>
      <c r="AB44" s="59"/>
      <c r="AC44" s="4"/>
    </row>
    <row r="45" spans="19:29">
      <c r="S45" s="4"/>
      <c r="T45" s="4"/>
      <c r="U45" s="4"/>
      <c r="V45" s="4"/>
      <c r="W45" s="4"/>
      <c r="X45" s="4"/>
      <c r="Y45" s="4"/>
      <c r="Z45" s="4"/>
      <c r="AA45" s="59"/>
      <c r="AB45" s="59"/>
      <c r="AC45" s="4"/>
    </row>
    <row r="46" spans="19:29">
      <c r="S46" s="4"/>
      <c r="T46" s="4"/>
      <c r="U46" s="4"/>
      <c r="V46" s="4"/>
      <c r="W46" s="4"/>
      <c r="X46" s="4"/>
      <c r="Y46" s="4"/>
      <c r="Z46" s="4"/>
      <c r="AA46" s="59"/>
      <c r="AB46" s="59"/>
      <c r="AC46" s="4"/>
    </row>
    <row r="47" spans="19:29">
      <c r="S47" s="4"/>
      <c r="T47" s="4"/>
      <c r="U47" s="4"/>
      <c r="V47" s="4"/>
      <c r="W47" s="4"/>
      <c r="X47" s="4"/>
      <c r="Y47" s="4"/>
      <c r="Z47" s="4"/>
      <c r="AA47" s="59"/>
      <c r="AB47" s="59"/>
      <c r="AC47" s="4"/>
    </row>
    <row r="48" spans="19:29">
      <c r="S48" s="4"/>
      <c r="T48" s="4"/>
      <c r="U48" s="4"/>
      <c r="V48" s="4"/>
      <c r="W48" s="4"/>
      <c r="X48" s="4"/>
      <c r="Y48" s="4"/>
      <c r="Z48" s="4"/>
      <c r="AA48" s="59"/>
      <c r="AB48" s="59"/>
      <c r="AC48" s="4"/>
    </row>
    <row r="49" spans="19:29">
      <c r="S49" s="4"/>
      <c r="T49" s="4"/>
      <c r="U49" s="4"/>
      <c r="V49" s="4"/>
      <c r="W49" s="4"/>
      <c r="X49" s="4"/>
      <c r="Y49" s="4"/>
      <c r="Z49" s="4"/>
      <c r="AA49" s="59"/>
      <c r="AB49" s="59"/>
      <c r="AC49" s="4"/>
    </row>
    <row r="50" spans="19:29">
      <c r="S50" s="4"/>
      <c r="T50" s="4"/>
      <c r="U50" s="4"/>
      <c r="V50" s="4"/>
      <c r="W50" s="4"/>
      <c r="X50" s="4"/>
      <c r="Y50" s="4"/>
      <c r="Z50" s="4"/>
      <c r="AA50" s="59"/>
      <c r="AB50" s="59"/>
      <c r="AC50" s="4"/>
    </row>
    <row r="51" spans="19:29">
      <c r="S51" s="4"/>
      <c r="T51" s="4"/>
      <c r="U51" s="4"/>
      <c r="V51" s="4"/>
      <c r="W51" s="4"/>
      <c r="X51" s="4"/>
      <c r="Y51" s="4"/>
      <c r="Z51" s="4"/>
      <c r="AA51" s="59"/>
      <c r="AB51" s="59"/>
      <c r="AC51" s="4"/>
    </row>
    <row r="52" spans="19:29">
      <c r="S52" s="4"/>
      <c r="T52" s="4"/>
      <c r="U52" s="4"/>
      <c r="V52" s="4"/>
      <c r="W52" s="4"/>
      <c r="X52" s="4"/>
      <c r="Y52" s="4"/>
      <c r="Z52" s="4"/>
      <c r="AA52" s="59"/>
      <c r="AB52" s="59"/>
      <c r="AC52" s="4"/>
    </row>
    <row r="53" spans="19:29">
      <c r="S53" s="4"/>
      <c r="T53" s="4"/>
      <c r="U53" s="4"/>
      <c r="V53" s="4"/>
      <c r="W53" s="4"/>
      <c r="X53" s="4"/>
      <c r="Y53" s="4"/>
      <c r="Z53" s="4"/>
      <c r="AA53" s="59"/>
      <c r="AB53" s="59"/>
      <c r="AC53" s="4"/>
    </row>
    <row r="54" spans="19:29">
      <c r="S54" s="4"/>
      <c r="T54" s="4"/>
      <c r="U54" s="4"/>
      <c r="V54" s="4"/>
      <c r="W54" s="4"/>
      <c r="X54" s="4"/>
      <c r="Y54" s="4"/>
      <c r="Z54" s="4"/>
      <c r="AA54" s="59"/>
      <c r="AB54" s="59"/>
      <c r="AC54" s="4"/>
    </row>
    <row r="55" spans="19:29">
      <c r="S55" s="4"/>
      <c r="T55" s="4"/>
      <c r="U55" s="4"/>
      <c r="V55" s="4"/>
      <c r="W55" s="4"/>
      <c r="X55" s="4"/>
      <c r="Y55" s="4"/>
      <c r="Z55" s="4"/>
      <c r="AA55" s="59"/>
      <c r="AB55" s="59"/>
      <c r="AC55" s="4"/>
    </row>
    <row r="56" spans="19:29">
      <c r="S56" s="4"/>
      <c r="T56" s="4"/>
      <c r="U56" s="4"/>
      <c r="V56" s="4"/>
      <c r="W56" s="4"/>
      <c r="X56" s="4"/>
      <c r="Y56" s="4"/>
      <c r="Z56" s="4"/>
      <c r="AA56" s="59"/>
      <c r="AB56" s="59"/>
      <c r="AC56" s="4"/>
    </row>
    <row r="57" spans="19:29">
      <c r="S57" s="4"/>
      <c r="T57" s="4"/>
      <c r="U57" s="4"/>
      <c r="V57" s="4"/>
      <c r="W57" s="4"/>
      <c r="X57" s="4"/>
      <c r="Y57" s="4"/>
      <c r="Z57" s="4"/>
      <c r="AA57" s="59"/>
      <c r="AB57" s="59"/>
      <c r="AC57" s="4"/>
    </row>
    <row r="58" spans="19:29">
      <c r="S58" s="4"/>
      <c r="T58" s="4"/>
      <c r="U58" s="4"/>
      <c r="V58" s="4"/>
      <c r="W58" s="4"/>
      <c r="X58" s="4"/>
      <c r="Y58" s="4"/>
      <c r="Z58" s="4"/>
      <c r="AA58" s="59"/>
      <c r="AB58" s="59"/>
      <c r="AC58" s="4"/>
    </row>
    <row r="59" spans="19:29">
      <c r="S59" s="4"/>
      <c r="T59" s="4"/>
      <c r="U59" s="4"/>
      <c r="V59" s="4"/>
      <c r="W59" s="4"/>
      <c r="X59" s="4"/>
      <c r="Y59" s="4"/>
      <c r="Z59" s="4"/>
      <c r="AA59" s="59"/>
      <c r="AB59" s="59"/>
      <c r="AC59" s="4"/>
    </row>
    <row r="60" spans="19:29">
      <c r="S60" s="4"/>
      <c r="T60" s="4"/>
      <c r="U60" s="4"/>
      <c r="V60" s="4"/>
      <c r="W60" s="4"/>
      <c r="X60" s="4"/>
      <c r="Y60" s="4"/>
      <c r="Z60" s="4"/>
      <c r="AA60" s="59"/>
      <c r="AB60" s="59"/>
      <c r="AC60" s="4"/>
    </row>
    <row r="61" spans="19:29">
      <c r="S61" s="4"/>
      <c r="T61" s="4"/>
      <c r="U61" s="4"/>
      <c r="V61" s="4"/>
      <c r="W61" s="4"/>
      <c r="X61" s="4"/>
      <c r="Y61" s="4"/>
      <c r="Z61" s="4"/>
      <c r="AA61" s="59"/>
      <c r="AB61" s="59"/>
      <c r="AC61" s="4"/>
    </row>
    <row r="62" spans="19:29">
      <c r="S62" s="4"/>
      <c r="T62" s="4"/>
      <c r="U62" s="4"/>
      <c r="V62" s="4"/>
      <c r="W62" s="4"/>
      <c r="X62" s="4"/>
      <c r="Y62" s="4"/>
      <c r="Z62" s="4"/>
      <c r="AA62" s="59"/>
      <c r="AB62" s="59"/>
      <c r="AC62" s="4"/>
    </row>
    <row r="63" spans="19:29">
      <c r="S63" s="4"/>
      <c r="T63" s="4"/>
      <c r="U63" s="4"/>
      <c r="V63" s="4"/>
      <c r="W63" s="4"/>
      <c r="X63" s="4"/>
      <c r="Y63" s="4"/>
      <c r="Z63" s="4"/>
      <c r="AA63" s="59"/>
      <c r="AB63" s="59"/>
      <c r="AC63" s="4"/>
    </row>
    <row r="64" spans="19:29">
      <c r="S64" s="4"/>
      <c r="T64" s="4"/>
      <c r="U64" s="4"/>
      <c r="V64" s="4"/>
      <c r="W64" s="4"/>
      <c r="X64" s="4"/>
      <c r="Y64" s="4"/>
      <c r="Z64" s="4"/>
      <c r="AA64" s="59"/>
      <c r="AB64" s="59"/>
      <c r="AC64" s="4"/>
    </row>
    <row r="65" spans="19:29">
      <c r="S65" s="4"/>
      <c r="T65" s="4"/>
      <c r="U65" s="4"/>
      <c r="V65" s="4"/>
      <c r="W65" s="4"/>
      <c r="X65" s="4"/>
      <c r="Y65" s="4"/>
      <c r="Z65" s="4"/>
      <c r="AA65" s="59"/>
      <c r="AB65" s="59"/>
      <c r="AC65" s="4"/>
    </row>
    <row r="66" spans="19:29">
      <c r="S66" s="4"/>
      <c r="T66" s="4"/>
      <c r="U66" s="4"/>
      <c r="V66" s="4"/>
      <c r="W66" s="4"/>
      <c r="Z66" s="4"/>
      <c r="AA66" s="59"/>
      <c r="AB66" s="59"/>
      <c r="AC66" s="4"/>
    </row>
    <row r="67" spans="19:29">
      <c r="S67" s="4"/>
      <c r="T67" s="4"/>
      <c r="U67" s="4"/>
      <c r="V67" s="4"/>
      <c r="W67" s="4"/>
      <c r="Z67" s="4"/>
      <c r="AA67" s="59"/>
      <c r="AB67" s="59"/>
      <c r="AC67" s="4"/>
    </row>
    <row r="68" spans="19:29">
      <c r="S68" s="4"/>
      <c r="T68" s="4"/>
      <c r="U68" s="4"/>
      <c r="V68" s="4"/>
      <c r="W68" s="4"/>
      <c r="Z68" s="4"/>
      <c r="AA68" s="59"/>
      <c r="AB68" s="59"/>
      <c r="AC68" s="4"/>
    </row>
    <row r="69" spans="19:29">
      <c r="S69" s="4"/>
      <c r="T69" s="4"/>
      <c r="U69" s="4"/>
      <c r="V69" s="4"/>
      <c r="W69" s="4"/>
      <c r="Z69" s="4"/>
      <c r="AA69" s="59"/>
      <c r="AB69" s="59"/>
      <c r="AC69" s="4"/>
    </row>
    <row r="70" spans="19:29">
      <c r="S70" s="4"/>
      <c r="T70" s="4"/>
      <c r="U70" s="4"/>
      <c r="V70" s="4"/>
      <c r="W70" s="4"/>
      <c r="Z70" s="4"/>
      <c r="AA70" s="59"/>
      <c r="AB70" s="59"/>
      <c r="AC70" s="4"/>
    </row>
    <row r="71" spans="19:29">
      <c r="S71" s="4"/>
      <c r="T71" s="4"/>
      <c r="U71" s="4"/>
      <c r="V71" s="4"/>
      <c r="W71" s="4"/>
      <c r="Z71" s="4"/>
      <c r="AA71" s="59"/>
      <c r="AB71" s="59"/>
      <c r="AC71" s="4"/>
    </row>
    <row r="72" spans="19:29">
      <c r="S72" s="4"/>
      <c r="T72" s="4"/>
      <c r="U72" s="4"/>
      <c r="V72" s="4"/>
      <c r="W72" s="4"/>
      <c r="Z72" s="4"/>
      <c r="AA72" s="59"/>
      <c r="AB72" s="59"/>
      <c r="AC72" s="4"/>
    </row>
  </sheetData>
  <mergeCells count="54">
    <mergeCell ref="AT7:AU7"/>
    <mergeCell ref="AV7:AW7"/>
    <mergeCell ref="C8:F8"/>
    <mergeCell ref="G8:J8"/>
    <mergeCell ref="K8:N8"/>
    <mergeCell ref="O8:R8"/>
    <mergeCell ref="S8:V8"/>
    <mergeCell ref="W8:Z8"/>
    <mergeCell ref="AH7:AI7"/>
    <mergeCell ref="AJ7:AK7"/>
    <mergeCell ref="AL7:AM7"/>
    <mergeCell ref="AN7:AO7"/>
    <mergeCell ref="AP7:AQ7"/>
    <mergeCell ref="AR7:AS7"/>
    <mergeCell ref="E6:E7"/>
    <mergeCell ref="F6:F7"/>
    <mergeCell ref="P5:P7"/>
    <mergeCell ref="I6:I7"/>
    <mergeCell ref="J6:J7"/>
    <mergeCell ref="M6:M7"/>
    <mergeCell ref="AE5:AE8"/>
    <mergeCell ref="Y5:Z5"/>
    <mergeCell ref="AA5:AA7"/>
    <mergeCell ref="AB5:AB7"/>
    <mergeCell ref="AC5:AC8"/>
    <mergeCell ref="AD5:AD8"/>
    <mergeCell ref="R6:R7"/>
    <mergeCell ref="U6:U7"/>
    <mergeCell ref="V6:V7"/>
    <mergeCell ref="Y6:Y7"/>
    <mergeCell ref="Z6:Z7"/>
    <mergeCell ref="Q5:R5"/>
    <mergeCell ref="T5:T7"/>
    <mergeCell ref="U5:V5"/>
    <mergeCell ref="W5:W7"/>
    <mergeCell ref="X5:X7"/>
    <mergeCell ref="Q6:Q7"/>
    <mergeCell ref="S5:S7"/>
    <mergeCell ref="N6:N7"/>
    <mergeCell ref="A1:Z1"/>
    <mergeCell ref="A2:Z2"/>
    <mergeCell ref="A3:Z3"/>
    <mergeCell ref="A5:A7"/>
    <mergeCell ref="B5:B7"/>
    <mergeCell ref="C5:C7"/>
    <mergeCell ref="D5:D7"/>
    <mergeCell ref="E5:F5"/>
    <mergeCell ref="G5:G7"/>
    <mergeCell ref="H5:H7"/>
    <mergeCell ref="I5:J5"/>
    <mergeCell ref="K5:K7"/>
    <mergeCell ref="L5:L7"/>
    <mergeCell ref="M5:N5"/>
    <mergeCell ref="O5:O7"/>
  </mergeCells>
  <printOptions horizontalCentered="1"/>
  <pageMargins left="0" right="0" top="0.55118110236220474" bottom="0" header="0" footer="0"/>
  <pageSetup paperSize="9" scale="31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A1:BE69"/>
  <sheetViews>
    <sheetView view="pageBreakPreview" zoomScale="55" zoomScaleNormal="85" zoomScaleSheetLayoutView="55" workbookViewId="0">
      <pane xSplit="2" ySplit="8" topLeftCell="S9" activePane="bottomRight" state="frozen"/>
      <selection pane="topRight" activeCell="C1" sqref="C1"/>
      <selection pane="bottomLeft" activeCell="A9" sqref="A9"/>
      <selection pane="bottomRight" activeCell="Z33" sqref="Z33"/>
    </sheetView>
  </sheetViews>
  <sheetFormatPr defaultRowHeight="15.75"/>
  <cols>
    <col min="1" max="1" width="102.7109375" style="1" customWidth="1"/>
    <col min="2" max="2" width="20" style="1" customWidth="1"/>
    <col min="3" max="3" width="23.5703125" style="1" hidden="1" customWidth="1"/>
    <col min="4" max="4" width="17.5703125" style="1" hidden="1" customWidth="1"/>
    <col min="5" max="5" width="18.140625" style="1" hidden="1" customWidth="1"/>
    <col min="6" max="6" width="15.7109375" style="1" hidden="1" customWidth="1"/>
    <col min="7" max="7" width="16" style="1" hidden="1" customWidth="1"/>
    <col min="8" max="8" width="16.140625" style="1" hidden="1" customWidth="1"/>
    <col min="9" max="9" width="18.7109375" style="1" hidden="1" customWidth="1"/>
    <col min="10" max="10" width="11.85546875" style="1" hidden="1" customWidth="1"/>
    <col min="11" max="11" width="23.28515625" style="1" hidden="1" customWidth="1"/>
    <col min="12" max="12" width="16.28515625" style="1" hidden="1" customWidth="1"/>
    <col min="13" max="13" width="19.140625" style="1" hidden="1" customWidth="1"/>
    <col min="14" max="14" width="14.5703125" style="1" hidden="1" customWidth="1"/>
    <col min="15" max="15" width="15.28515625" style="1" hidden="1" customWidth="1"/>
    <col min="16" max="16" width="15.7109375" style="1" hidden="1" customWidth="1"/>
    <col min="17" max="17" width="15.28515625" style="1" hidden="1" customWidth="1"/>
    <col min="18" max="18" width="15.42578125" style="1" hidden="1" customWidth="1"/>
    <col min="19" max="20" width="15" style="1" customWidth="1"/>
    <col min="21" max="23" width="17.28515625" style="1" customWidth="1"/>
    <col min="24" max="24" width="15" style="1" customWidth="1"/>
    <col min="25" max="25" width="15.42578125" style="1" customWidth="1"/>
    <col min="26" max="26" width="16.7109375" style="1" customWidth="1"/>
    <col min="27" max="27" width="16.7109375" style="1" hidden="1" customWidth="1"/>
    <col min="28" max="28" width="14.140625" style="1" customWidth="1"/>
    <col min="29" max="29" width="24.28515625" style="1" hidden="1" customWidth="1"/>
    <col min="30" max="30" width="16.140625" style="1" customWidth="1"/>
    <col min="31" max="31" width="14.42578125" style="1" customWidth="1"/>
    <col min="32" max="32" width="17.85546875" style="1" customWidth="1"/>
    <col min="33" max="33" width="17.85546875" style="1" hidden="1" customWidth="1"/>
    <col min="34" max="34" width="12.140625" style="1" hidden="1" customWidth="1"/>
    <col min="35" max="35" width="15" style="1" hidden="1" customWidth="1"/>
    <col min="36" max="37" width="13.42578125" style="1" hidden="1" customWidth="1"/>
    <col min="38" max="58" width="0" style="1" hidden="1" customWidth="1"/>
    <col min="59" max="16384" width="9.140625" style="1"/>
  </cols>
  <sheetData>
    <row r="1" spans="1:57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5"/>
      <c r="AG1" s="5"/>
    </row>
    <row r="2" spans="1:57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5"/>
      <c r="AG2" s="5"/>
    </row>
    <row r="3" spans="1:57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6"/>
      <c r="AG3" s="6"/>
    </row>
    <row r="4" spans="1:57" ht="24" thickBot="1">
      <c r="A4" s="27" t="e">
        <f>+#REF!</f>
        <v>#REF!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27"/>
      <c r="V4" s="27"/>
      <c r="W4" s="27"/>
      <c r="X4" s="60"/>
      <c r="Y4" s="27"/>
      <c r="Z4" s="27"/>
      <c r="AA4" s="27"/>
      <c r="AB4" s="27"/>
      <c r="AC4" s="27"/>
      <c r="AD4" s="27" t="s">
        <v>12</v>
      </c>
      <c r="AE4" s="27"/>
      <c r="AF4" s="2"/>
      <c r="AG4" s="2"/>
    </row>
    <row r="5" spans="1:57" s="3" customFormat="1" ht="40.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/>
      <c r="U5" s="179" t="s">
        <v>22</v>
      </c>
      <c r="V5" s="179" t="s">
        <v>80</v>
      </c>
      <c r="W5" s="179" t="s">
        <v>81</v>
      </c>
      <c r="X5" s="180" t="s">
        <v>0</v>
      </c>
      <c r="Y5" s="181"/>
      <c r="Z5" s="177" t="s">
        <v>21</v>
      </c>
      <c r="AA5" s="114"/>
      <c r="AB5" s="179" t="s">
        <v>22</v>
      </c>
      <c r="AC5" s="65"/>
      <c r="AD5" s="180" t="s">
        <v>0</v>
      </c>
      <c r="AE5" s="181"/>
      <c r="AF5" s="186" t="s">
        <v>23</v>
      </c>
      <c r="AG5"/>
    </row>
    <row r="6" spans="1:57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78"/>
      <c r="T6"/>
      <c r="U6" s="174"/>
      <c r="V6" s="174"/>
      <c r="W6" s="174"/>
      <c r="X6" s="190" t="s">
        <v>1</v>
      </c>
      <c r="Y6" s="182" t="s">
        <v>2</v>
      </c>
      <c r="Z6" s="178"/>
      <c r="AA6" s="115"/>
      <c r="AB6" s="174"/>
      <c r="AC6" s="64"/>
      <c r="AD6" s="190" t="s">
        <v>1</v>
      </c>
      <c r="AE6" s="182" t="s">
        <v>2</v>
      </c>
      <c r="AF6" s="187"/>
      <c r="AG6"/>
    </row>
    <row r="7" spans="1:57" s="3" customFormat="1" ht="69.75" customHeight="1">
      <c r="A7" s="174"/>
      <c r="B7" s="176"/>
      <c r="C7" s="178"/>
      <c r="D7" s="174"/>
      <c r="E7" s="190"/>
      <c r="F7" s="182"/>
      <c r="G7" s="178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78"/>
      <c r="T7"/>
      <c r="U7" s="174"/>
      <c r="V7" s="174"/>
      <c r="W7" s="174"/>
      <c r="X7" s="190"/>
      <c r="Y7" s="182"/>
      <c r="Z7" s="178"/>
      <c r="AA7" s="115"/>
      <c r="AB7" s="174"/>
      <c r="AC7" s="64"/>
      <c r="AD7" s="190"/>
      <c r="AE7" s="182"/>
      <c r="AF7" s="187"/>
      <c r="AG7"/>
      <c r="AJ7" s="196" t="s">
        <v>43</v>
      </c>
      <c r="AK7" s="196"/>
      <c r="AL7" s="196" t="s">
        <v>46</v>
      </c>
      <c r="AM7" s="196"/>
      <c r="AN7" s="196" t="s">
        <v>47</v>
      </c>
      <c r="AO7" s="196"/>
      <c r="AP7" s="196" t="s">
        <v>50</v>
      </c>
      <c r="AQ7" s="196"/>
      <c r="AR7" s="196" t="s">
        <v>52</v>
      </c>
      <c r="AS7" s="196"/>
      <c r="AT7" s="196" t="s">
        <v>54</v>
      </c>
      <c r="AU7" s="196"/>
      <c r="AV7" s="196" t="s">
        <v>55</v>
      </c>
      <c r="AW7" s="196"/>
      <c r="AX7" s="196" t="s">
        <v>66</v>
      </c>
      <c r="AY7" s="196"/>
      <c r="AZ7" s="196" t="s">
        <v>67</v>
      </c>
      <c r="BA7" s="196"/>
      <c r="BB7" s="196" t="s">
        <v>68</v>
      </c>
      <c r="BC7" s="196"/>
      <c r="BD7" s="196" t="s">
        <v>69</v>
      </c>
      <c r="BE7" s="196"/>
    </row>
    <row r="8" spans="1:57" ht="24" thickBot="1">
      <c r="A8" s="28" t="s">
        <v>3</v>
      </c>
      <c r="B8" s="29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202" t="s">
        <v>71</v>
      </c>
      <c r="L8" s="203"/>
      <c r="M8" s="203"/>
      <c r="N8" s="204"/>
      <c r="O8" s="202" t="s">
        <v>72</v>
      </c>
      <c r="P8" s="203"/>
      <c r="Q8" s="203"/>
      <c r="R8" s="204"/>
      <c r="S8" s="197" t="s">
        <v>73</v>
      </c>
      <c r="T8" s="205"/>
      <c r="U8" s="198"/>
      <c r="V8" s="198"/>
      <c r="W8" s="198"/>
      <c r="X8" s="198"/>
      <c r="Y8" s="199"/>
      <c r="Z8" s="202" t="s">
        <v>74</v>
      </c>
      <c r="AA8" s="206"/>
      <c r="AB8" s="203"/>
      <c r="AC8" s="203"/>
      <c r="AD8" s="203"/>
      <c r="AE8" s="207"/>
      <c r="AF8" s="188"/>
      <c r="AG8"/>
      <c r="AJ8" s="2" t="s">
        <v>44</v>
      </c>
      <c r="AK8" s="2" t="s">
        <v>45</v>
      </c>
      <c r="AL8" s="2" t="s">
        <v>44</v>
      </c>
      <c r="AM8" s="2" t="s">
        <v>45</v>
      </c>
      <c r="AN8" s="2" t="s">
        <v>44</v>
      </c>
      <c r="AO8" s="2" t="s">
        <v>45</v>
      </c>
      <c r="AP8" s="2" t="s">
        <v>44</v>
      </c>
      <c r="AQ8" s="2" t="s">
        <v>45</v>
      </c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  <c r="AX8" s="2" t="s">
        <v>44</v>
      </c>
      <c r="AY8" s="2" t="s">
        <v>45</v>
      </c>
      <c r="AZ8" s="2" t="s">
        <v>44</v>
      </c>
      <c r="BA8" s="2" t="s">
        <v>45</v>
      </c>
      <c r="BB8" s="2" t="s">
        <v>44</v>
      </c>
      <c r="BC8" s="2" t="s">
        <v>45</v>
      </c>
      <c r="BD8" s="2" t="s">
        <v>44</v>
      </c>
      <c r="BE8" s="2" t="s">
        <v>45</v>
      </c>
    </row>
    <row r="9" spans="1:57" ht="26.25">
      <c r="A9" s="68" t="s">
        <v>20</v>
      </c>
      <c r="B9" s="69">
        <v>3111100</v>
      </c>
      <c r="C9" s="70">
        <v>17998.817999999999</v>
      </c>
      <c r="D9" s="71" t="e">
        <f t="shared" ref="D9:D27" si="0">+U9+AJ9+AL9+AN9+AP9+AR9+AT9+AV9+AX9+AZ9+BB9+BD9</f>
        <v>#REF!</v>
      </c>
      <c r="E9" s="71" t="e">
        <f t="shared" ref="E9:E23" si="1">+D9-C9</f>
        <v>#REF!</v>
      </c>
      <c r="F9" s="92" t="e">
        <f>D9/C9</f>
        <v>#REF!</v>
      </c>
      <c r="G9" s="73">
        <f>+C9*AF9/100</f>
        <v>12599.1726</v>
      </c>
      <c r="H9" s="71" t="e">
        <f>+AB9+AK9+AM9+AO9+AQ9+AS9+AU9+AW9+AY9+BA9+BC9+BE9</f>
        <v>#REF!</v>
      </c>
      <c r="I9" s="99" t="e">
        <f>+H9-G9</f>
        <v>#REF!</v>
      </c>
      <c r="J9" s="102" t="e">
        <f>H9/G9</f>
        <v>#REF!</v>
      </c>
      <c r="K9" s="105">
        <v>3959.7399599999999</v>
      </c>
      <c r="L9" s="106" t="e">
        <f t="shared" ref="L9:L27" si="2">+U9+BB9+BD9</f>
        <v>#REF!</v>
      </c>
      <c r="M9" s="107" t="e">
        <f t="shared" ref="M9:M23" si="3">+L9-K9</f>
        <v>#REF!</v>
      </c>
      <c r="N9" s="109" t="e">
        <f>L9/K9</f>
        <v>#REF!</v>
      </c>
      <c r="O9" s="105">
        <f t="shared" ref="O9:O22" si="4">+K9*AF9/100</f>
        <v>2771.8179719999998</v>
      </c>
      <c r="P9" s="107" t="e">
        <f>+AB9+BC9+BE9</f>
        <v>#REF!</v>
      </c>
      <c r="Q9" s="106" t="e">
        <f>+P9-O9</f>
        <v>#REF!</v>
      </c>
      <c r="R9" s="108" t="e">
        <f>P9/O9</f>
        <v>#REF!</v>
      </c>
      <c r="S9" s="100">
        <v>1319.9133199999999</v>
      </c>
      <c r="T9" s="90">
        <v>1163.0405749672495</v>
      </c>
      <c r="U9" s="71" t="e">
        <f>+#REF!+#REF!+#REF!+#REF!+#REF!+#REF!</f>
        <v>#REF!</v>
      </c>
      <c r="V9" s="71">
        <v>588.93418327999996</v>
      </c>
      <c r="W9" s="71" t="e">
        <f>+U9-V9</f>
        <v>#REF!</v>
      </c>
      <c r="X9" s="71" t="e">
        <f t="shared" ref="X9:X23" si="5">+U9-S9</f>
        <v>#REF!</v>
      </c>
      <c r="Y9" s="95" t="e">
        <f t="shared" ref="Y9:Y28" si="6">U9/S9</f>
        <v>#REF!</v>
      </c>
      <c r="Z9" s="105">
        <f t="shared" ref="Z9:Z21" si="7">+S9*AF9/100</f>
        <v>923.93932399999994</v>
      </c>
      <c r="AA9" s="106"/>
      <c r="AB9" s="106" t="e">
        <f>+U9*AF9/100+3</f>
        <v>#REF!</v>
      </c>
      <c r="AC9" s="106">
        <v>643836</v>
      </c>
      <c r="AD9" s="107" t="e">
        <f>+AB9-Z9</f>
        <v>#REF!</v>
      </c>
      <c r="AE9" s="108" t="e">
        <f>AB9/Z9</f>
        <v>#REF!</v>
      </c>
      <c r="AF9" s="25">
        <v>70</v>
      </c>
      <c r="AG9"/>
      <c r="AH9" s="24" t="e">
        <f>+U9-AT9</f>
        <v>#REF!</v>
      </c>
      <c r="AI9" s="24">
        <f>+C9+S9</f>
        <v>19318.731319999999</v>
      </c>
      <c r="AJ9" s="21"/>
      <c r="AK9" s="21"/>
      <c r="AL9" s="21"/>
      <c r="AM9" s="21"/>
      <c r="AN9" s="23"/>
      <c r="AO9" s="23"/>
      <c r="AT9" s="23"/>
    </row>
    <row r="10" spans="1:57" ht="78.75">
      <c r="A10" s="75" t="s">
        <v>19</v>
      </c>
      <c r="B10" s="69">
        <v>3111401</v>
      </c>
      <c r="C10" s="70">
        <v>370</v>
      </c>
      <c r="D10" s="71" t="e">
        <f t="shared" si="0"/>
        <v>#REF!</v>
      </c>
      <c r="E10" s="71" t="e">
        <f t="shared" si="1"/>
        <v>#REF!</v>
      </c>
      <c r="F10" s="72" t="e">
        <f t="shared" ref="F10:F23" si="8">D10/C10*100</f>
        <v>#REF!</v>
      </c>
      <c r="G10" s="73">
        <f>+C10*AF10/100</f>
        <v>370</v>
      </c>
      <c r="H10" s="97" t="e">
        <f>+AB10+AK10+AM10+AO10+AQ10+AS10+AU10+AW10+AY10+BA10+BC10+BE10</f>
        <v>#REF!</v>
      </c>
      <c r="I10" s="71" t="e">
        <f>+H10-G10</f>
        <v>#REF!</v>
      </c>
      <c r="J10" s="103" t="e">
        <f t="shared" ref="J10:J28" si="9">H10/G10</f>
        <v>#REF!</v>
      </c>
      <c r="K10" s="100">
        <v>83.844590538727005</v>
      </c>
      <c r="L10" s="71" t="e">
        <f t="shared" si="2"/>
        <v>#REF!</v>
      </c>
      <c r="M10" s="74" t="e">
        <f t="shared" si="3"/>
        <v>#REF!</v>
      </c>
      <c r="N10" s="102" t="e">
        <f t="shared" ref="N10:N28" si="10">L10/K10</f>
        <v>#REF!</v>
      </c>
      <c r="O10" s="100">
        <f t="shared" si="4"/>
        <v>83.844590538727005</v>
      </c>
      <c r="P10" s="74" t="e">
        <f>+AB10+BC10+BE10</f>
        <v>#REF!</v>
      </c>
      <c r="Q10" s="71" t="e">
        <f>+P10-O10</f>
        <v>#REF!</v>
      </c>
      <c r="R10" s="95" t="e">
        <f t="shared" ref="R10:R28" si="11">P10/O10</f>
        <v>#REF!</v>
      </c>
      <c r="S10" s="100">
        <v>24.678999999999998</v>
      </c>
      <c r="T10" s="90">
        <v>28.913409031274238</v>
      </c>
      <c r="U10" s="71" t="e">
        <f>+#REF!+#REF!+#REF!+#REF!+#REF!+#REF!+#REF!+#REF!+#REF!+#REF!+#REF!</f>
        <v>#REF!</v>
      </c>
      <c r="V10" s="71">
        <v>41.410404850000006</v>
      </c>
      <c r="W10" s="71" t="e">
        <f t="shared" ref="W10:W27" si="12">+U10-V10</f>
        <v>#REF!</v>
      </c>
      <c r="X10" s="71" t="e">
        <f t="shared" si="5"/>
        <v>#REF!</v>
      </c>
      <c r="Y10" s="95" t="e">
        <f t="shared" si="6"/>
        <v>#REF!</v>
      </c>
      <c r="Z10" s="100">
        <f t="shared" si="7"/>
        <v>24.678999999999995</v>
      </c>
      <c r="AA10" s="71"/>
      <c r="AB10" s="71" t="e">
        <f t="shared" ref="AB10:AB22" si="13">+U10*AF10/100</f>
        <v>#REF!</v>
      </c>
      <c r="AC10" s="71">
        <v>8314</v>
      </c>
      <c r="AD10" s="74" t="e">
        <f>+AB10-Z10</f>
        <v>#REF!</v>
      </c>
      <c r="AE10" s="95" t="e">
        <f t="shared" ref="AE10:AE28" si="14">AB10/Z10</f>
        <v>#REF!</v>
      </c>
      <c r="AF10" s="25">
        <v>100</v>
      </c>
      <c r="AG10"/>
      <c r="AH10" s="24" t="e">
        <f>+U10-AT10</f>
        <v>#REF!</v>
      </c>
      <c r="AI10" s="24">
        <f>+C10+S10</f>
        <v>394.67899999999997</v>
      </c>
      <c r="AJ10" s="21"/>
      <c r="AK10" s="21"/>
      <c r="AL10" s="21"/>
      <c r="AM10" s="21"/>
      <c r="AN10" s="23"/>
      <c r="AO10" s="23"/>
      <c r="AT10" s="23"/>
    </row>
    <row r="11" spans="1:57" ht="26.25">
      <c r="A11" s="75" t="s">
        <v>18</v>
      </c>
      <c r="B11" s="69">
        <v>3112101</v>
      </c>
      <c r="C11" s="70">
        <v>5571.9769999999999</v>
      </c>
      <c r="D11" s="71" t="e">
        <f t="shared" si="0"/>
        <v>#REF!</v>
      </c>
      <c r="E11" s="71" t="e">
        <f t="shared" si="1"/>
        <v>#REF!</v>
      </c>
      <c r="F11" s="72" t="e">
        <f t="shared" si="8"/>
        <v>#REF!</v>
      </c>
      <c r="G11" s="73"/>
      <c r="H11" s="97"/>
      <c r="I11" s="71"/>
      <c r="J11" s="103"/>
      <c r="K11" s="100">
        <v>1225.83494</v>
      </c>
      <c r="L11" s="71" t="e">
        <f t="shared" si="2"/>
        <v>#REF!</v>
      </c>
      <c r="M11" s="74" t="e">
        <f t="shared" si="3"/>
        <v>#REF!</v>
      </c>
      <c r="N11" s="102" t="e">
        <f t="shared" si="10"/>
        <v>#REF!</v>
      </c>
      <c r="O11" s="100"/>
      <c r="P11" s="74"/>
      <c r="Q11" s="71"/>
      <c r="R11" s="95"/>
      <c r="S11" s="100">
        <v>403.96833250000003</v>
      </c>
      <c r="T11" s="90">
        <v>87.129975809086119</v>
      </c>
      <c r="U11" s="71" t="e">
        <f>+#REF!+#REF!+#REF!+#REF!+#REF!+#REF!+#REF!+#REF!+#REF!+#REF!+#REF!+#REF!+#REF!+#REF!+#REF!</f>
        <v>#REF!</v>
      </c>
      <c r="V11" s="71">
        <v>182.31084844</v>
      </c>
      <c r="W11" s="71" t="e">
        <f t="shared" si="12"/>
        <v>#REF!</v>
      </c>
      <c r="X11" s="71" t="e">
        <f t="shared" si="5"/>
        <v>#REF!</v>
      </c>
      <c r="Y11" s="95" t="e">
        <f t="shared" si="6"/>
        <v>#REF!</v>
      </c>
      <c r="Z11" s="100" t="s">
        <v>79</v>
      </c>
      <c r="AA11" s="100" t="s">
        <v>79</v>
      </c>
      <c r="AB11" s="100" t="s">
        <v>79</v>
      </c>
      <c r="AC11" s="100" t="s">
        <v>79</v>
      </c>
      <c r="AD11" s="100" t="s">
        <v>79</v>
      </c>
      <c r="AE11" s="116" t="s">
        <v>79</v>
      </c>
      <c r="AF11" s="9">
        <v>0</v>
      </c>
      <c r="AG11"/>
      <c r="AH11" s="24" t="e">
        <f>+U11-AT11</f>
        <v>#REF!</v>
      </c>
      <c r="AI11" s="24">
        <f>+C11+S11</f>
        <v>5975.9453324999995</v>
      </c>
      <c r="AJ11" s="21"/>
      <c r="AK11" s="21">
        <v>3.2257050000000002E-2</v>
      </c>
      <c r="AL11" s="21"/>
      <c r="AM11" s="21"/>
      <c r="AN11" s="23"/>
      <c r="AO11" s="23"/>
      <c r="AT11" s="23"/>
    </row>
    <row r="12" spans="1:57" ht="26.25">
      <c r="A12" s="75" t="s">
        <v>76</v>
      </c>
      <c r="B12" s="69">
        <v>3112117</v>
      </c>
      <c r="C12" s="70">
        <v>683</v>
      </c>
      <c r="D12" s="71" t="e">
        <f t="shared" si="0"/>
        <v>#REF!</v>
      </c>
      <c r="E12" s="71" t="e">
        <f>+D12-C12</f>
        <v>#REF!</v>
      </c>
      <c r="F12" s="72" t="e">
        <f>D12/C12*100</f>
        <v>#REF!</v>
      </c>
      <c r="G12" s="73"/>
      <c r="H12" s="97"/>
      <c r="I12" s="71"/>
      <c r="J12" s="103"/>
      <c r="K12" s="100">
        <v>150.26</v>
      </c>
      <c r="L12" s="71" t="e">
        <f t="shared" si="2"/>
        <v>#REF!</v>
      </c>
      <c r="M12" s="74" t="e">
        <f>+L12-K12</f>
        <v>#REF!</v>
      </c>
      <c r="N12" s="102" t="e">
        <f t="shared" si="10"/>
        <v>#REF!</v>
      </c>
      <c r="O12" s="100"/>
      <c r="P12" s="74"/>
      <c r="Q12" s="71"/>
      <c r="R12" s="95"/>
      <c r="S12" s="100">
        <v>50.086666666666666</v>
      </c>
      <c r="T12" s="90">
        <v>19.836231363322462</v>
      </c>
      <c r="U12" s="71" t="e">
        <f>+#REF!+#REF!+#REF!+#REF!+#REF!+#REF!+#REF!+#REF!+#REF!+#REF!+#REF!+#REF!+#REF!+#REF!</f>
        <v>#REF!</v>
      </c>
      <c r="V12" s="71"/>
      <c r="W12" s="71" t="e">
        <f t="shared" si="12"/>
        <v>#REF!</v>
      </c>
      <c r="X12" s="71" t="e">
        <f>+U12-S12</f>
        <v>#REF!</v>
      </c>
      <c r="Y12" s="95" t="e">
        <f t="shared" si="6"/>
        <v>#REF!</v>
      </c>
      <c r="Z12" s="100" t="s">
        <v>79</v>
      </c>
      <c r="AA12" s="100" t="s">
        <v>79</v>
      </c>
      <c r="AB12" s="100" t="s">
        <v>79</v>
      </c>
      <c r="AC12" s="100" t="s">
        <v>79</v>
      </c>
      <c r="AD12" s="100" t="s">
        <v>79</v>
      </c>
      <c r="AE12" s="116" t="s">
        <v>79</v>
      </c>
      <c r="AF12" s="9">
        <v>0</v>
      </c>
      <c r="AG12"/>
      <c r="AH12" s="24"/>
      <c r="AI12" s="24"/>
      <c r="AJ12" s="21"/>
      <c r="AK12" s="21"/>
      <c r="AL12" s="21"/>
      <c r="AM12" s="21"/>
      <c r="AN12" s="23"/>
      <c r="AO12" s="23"/>
      <c r="AT12" s="23"/>
    </row>
    <row r="13" spans="1:57" ht="26.25">
      <c r="A13" s="75" t="s">
        <v>57</v>
      </c>
      <c r="B13" s="69">
        <v>3112501</v>
      </c>
      <c r="C13" s="70">
        <v>2575.3020000000001</v>
      </c>
      <c r="D13" s="71" t="e">
        <f t="shared" si="0"/>
        <v>#REF!</v>
      </c>
      <c r="E13" s="71" t="e">
        <f t="shared" si="1"/>
        <v>#REF!</v>
      </c>
      <c r="F13" s="72" t="e">
        <f t="shared" si="8"/>
        <v>#REF!</v>
      </c>
      <c r="G13" s="73">
        <f>+C13*AF13/100</f>
        <v>2575.3020000000001</v>
      </c>
      <c r="H13" s="97" t="e">
        <f>+AB13+AK13+AM13+AO13+AQ13+AS13+AU13+AW13+AY13+BA13+BC13+BE13</f>
        <v>#REF!</v>
      </c>
      <c r="I13" s="71" t="e">
        <f>+H13-G13</f>
        <v>#REF!</v>
      </c>
      <c r="J13" s="103" t="e">
        <f t="shared" si="9"/>
        <v>#REF!</v>
      </c>
      <c r="K13" s="100">
        <v>566.56644000000006</v>
      </c>
      <c r="L13" s="71" t="e">
        <f t="shared" si="2"/>
        <v>#REF!</v>
      </c>
      <c r="M13" s="74" t="e">
        <f t="shared" si="3"/>
        <v>#REF!</v>
      </c>
      <c r="N13" s="102" t="e">
        <f t="shared" si="10"/>
        <v>#REF!</v>
      </c>
      <c r="O13" s="100">
        <f t="shared" si="4"/>
        <v>566.56644000000006</v>
      </c>
      <c r="P13" s="74" t="e">
        <f>+AB13+BC13+BE13</f>
        <v>#REF!</v>
      </c>
      <c r="Q13" s="71" t="e">
        <f>+P13-O13</f>
        <v>#REF!</v>
      </c>
      <c r="R13" s="95" t="e">
        <f t="shared" si="11"/>
        <v>#REF!</v>
      </c>
      <c r="S13" s="100">
        <v>141.89914020000001</v>
      </c>
      <c r="T13" s="90">
        <v>189.66484280790542</v>
      </c>
      <c r="U13" s="71" t="e">
        <f>+#REF!+#REF!+#REF!+#REF!+#REF!+#REF!+#REF!+#REF!+#REF!+#REF!+#REF!+#REF!+#REF!+#REF!+#REF!+#REF!+#REF!+#REF!+#REF!+#REF!+#REF!+#REF!+#REF!</f>
        <v>#REF!</v>
      </c>
      <c r="V13" s="71">
        <v>313.00319680000001</v>
      </c>
      <c r="W13" s="71" t="e">
        <f t="shared" si="12"/>
        <v>#REF!</v>
      </c>
      <c r="X13" s="71" t="e">
        <f t="shared" si="5"/>
        <v>#REF!</v>
      </c>
      <c r="Y13" s="95" t="e">
        <f t="shared" si="6"/>
        <v>#REF!</v>
      </c>
      <c r="Z13" s="100">
        <f t="shared" si="7"/>
        <v>141.89914020000001</v>
      </c>
      <c r="AA13" s="71"/>
      <c r="AB13" s="71" t="e">
        <f t="shared" si="13"/>
        <v>#REF!</v>
      </c>
      <c r="AC13" s="71">
        <v>31221</v>
      </c>
      <c r="AD13" s="74" t="e">
        <f>+AB13-Z13</f>
        <v>#REF!</v>
      </c>
      <c r="AE13" s="95" t="e">
        <f t="shared" si="14"/>
        <v>#REF!</v>
      </c>
      <c r="AF13" s="25">
        <v>100</v>
      </c>
      <c r="AG13"/>
      <c r="AH13" s="24" t="e">
        <f t="shared" ref="AH13:AH19" si="15">+U13-AT13</f>
        <v>#REF!</v>
      </c>
      <c r="AI13" s="24">
        <f t="shared" ref="AI13:AI25" si="16">+C13+S13</f>
        <v>2717.2011402000003</v>
      </c>
      <c r="AJ13" s="21"/>
      <c r="AK13" s="21"/>
      <c r="AL13" s="21"/>
      <c r="AM13" s="21"/>
      <c r="AN13" s="23"/>
      <c r="AO13" s="23"/>
      <c r="AT13" s="23"/>
    </row>
    <row r="14" spans="1:57" ht="26.25">
      <c r="A14" s="75" t="s">
        <v>6</v>
      </c>
      <c r="B14" s="69">
        <v>3131101</v>
      </c>
      <c r="C14" s="70">
        <v>2571.8530000000001</v>
      </c>
      <c r="D14" s="71" t="e">
        <f t="shared" si="0"/>
        <v>#REF!</v>
      </c>
      <c r="E14" s="71" t="e">
        <f t="shared" si="1"/>
        <v>#REF!</v>
      </c>
      <c r="F14" s="72" t="e">
        <f t="shared" si="8"/>
        <v>#REF!</v>
      </c>
      <c r="G14" s="73">
        <f>+C14*AF14/100</f>
        <v>2571.8530000000001</v>
      </c>
      <c r="H14" s="97" t="e">
        <f>+AB14+AK14+AM14+AO14+AQ14+AS14+AU14+AW14+AY14+BA14+BC14+BE14</f>
        <v>#REF!</v>
      </c>
      <c r="I14" s="71" t="e">
        <f>+H14-G14</f>
        <v>#REF!</v>
      </c>
      <c r="J14" s="103" t="e">
        <f t="shared" si="9"/>
        <v>#REF!</v>
      </c>
      <c r="K14" s="100">
        <v>514.37060000000008</v>
      </c>
      <c r="L14" s="71" t="e">
        <f t="shared" si="2"/>
        <v>#REF!</v>
      </c>
      <c r="M14" s="74" t="e">
        <f t="shared" si="3"/>
        <v>#REF!</v>
      </c>
      <c r="N14" s="102" t="e">
        <f t="shared" si="10"/>
        <v>#REF!</v>
      </c>
      <c r="O14" s="100">
        <f t="shared" si="4"/>
        <v>514.37060000000008</v>
      </c>
      <c r="P14" s="74" t="e">
        <f>+AB14+BC14+BE14</f>
        <v>#REF!</v>
      </c>
      <c r="Q14" s="71" t="e">
        <f>+P14-O14</f>
        <v>#REF!</v>
      </c>
      <c r="R14" s="95" t="e">
        <f t="shared" si="11"/>
        <v>#REF!</v>
      </c>
      <c r="S14" s="100">
        <v>152.2145951</v>
      </c>
      <c r="T14" s="90">
        <v>172.19334286901795</v>
      </c>
      <c r="U14" s="71" t="e">
        <f>+#REF!+#REF!+#REF!+#REF!+#REF!</f>
        <v>#REF!</v>
      </c>
      <c r="V14" s="71">
        <v>68.769931380000003</v>
      </c>
      <c r="W14" s="71" t="e">
        <f t="shared" si="12"/>
        <v>#REF!</v>
      </c>
      <c r="X14" s="71" t="e">
        <f t="shared" si="5"/>
        <v>#REF!</v>
      </c>
      <c r="Y14" s="95" t="e">
        <f t="shared" si="6"/>
        <v>#REF!</v>
      </c>
      <c r="Z14" s="100">
        <f t="shared" si="7"/>
        <v>152.2145951</v>
      </c>
      <c r="AA14" s="71">
        <v>300</v>
      </c>
      <c r="AB14" s="71" t="e">
        <f t="shared" si="13"/>
        <v>#REF!</v>
      </c>
      <c r="AC14" s="71">
        <v>53921</v>
      </c>
      <c r="AD14" s="74" t="e">
        <f>+AB14-Z14</f>
        <v>#REF!</v>
      </c>
      <c r="AE14" s="95" t="e">
        <f t="shared" si="14"/>
        <v>#REF!</v>
      </c>
      <c r="AF14" s="25">
        <v>100</v>
      </c>
      <c r="AG14"/>
      <c r="AH14" s="24" t="e">
        <f t="shared" si="15"/>
        <v>#REF!</v>
      </c>
      <c r="AI14" s="24">
        <f t="shared" si="16"/>
        <v>2724.0675951000003</v>
      </c>
      <c r="AJ14" s="21"/>
      <c r="AK14" s="21"/>
      <c r="AL14" s="21"/>
      <c r="AM14" s="21"/>
      <c r="AN14" s="23"/>
      <c r="AO14" s="23"/>
      <c r="AT14" s="23"/>
    </row>
    <row r="15" spans="1:57" ht="26.25">
      <c r="A15" s="75" t="s">
        <v>25</v>
      </c>
      <c r="B15" s="69">
        <v>3131204</v>
      </c>
      <c r="C15" s="70">
        <v>3377.6439999999998</v>
      </c>
      <c r="D15" s="71" t="e">
        <f t="shared" si="0"/>
        <v>#REF!</v>
      </c>
      <c r="E15" s="71" t="e">
        <f t="shared" si="1"/>
        <v>#REF!</v>
      </c>
      <c r="F15" s="76" t="e">
        <f t="shared" si="8"/>
        <v>#REF!</v>
      </c>
      <c r="G15" s="73">
        <f>+C15*AF15/100</f>
        <v>3377.6439999999998</v>
      </c>
      <c r="H15" s="97" t="e">
        <f>+AB15+AK15+AM15+AO15+AQ15+AS15+AU15+AW15+AY15+BA15+BC15+BE15</f>
        <v>#REF!</v>
      </c>
      <c r="I15" s="71" t="e">
        <f>+H15-G15</f>
        <v>#REF!</v>
      </c>
      <c r="J15" s="103" t="e">
        <f t="shared" si="9"/>
        <v>#REF!</v>
      </c>
      <c r="K15" s="100">
        <v>675.52880000000005</v>
      </c>
      <c r="L15" s="71" t="e">
        <f t="shared" si="2"/>
        <v>#REF!</v>
      </c>
      <c r="M15" s="74" t="e">
        <f t="shared" si="3"/>
        <v>#REF!</v>
      </c>
      <c r="N15" s="102" t="e">
        <f t="shared" si="10"/>
        <v>#REF!</v>
      </c>
      <c r="O15" s="100">
        <f t="shared" si="4"/>
        <v>675.52880000000005</v>
      </c>
      <c r="P15" s="74" t="e">
        <f>+AB15+BC15+BE15</f>
        <v>#REF!</v>
      </c>
      <c r="Q15" s="71" t="e">
        <f>+P15-O15</f>
        <v>#REF!</v>
      </c>
      <c r="R15" s="95" t="e">
        <f t="shared" si="11"/>
        <v>#REF!</v>
      </c>
      <c r="S15" s="100">
        <v>170</v>
      </c>
      <c r="T15" s="90">
        <v>228.14959310207877</v>
      </c>
      <c r="U15" s="71" t="e">
        <f>+#REF!</f>
        <v>#REF!</v>
      </c>
      <c r="V15" s="71">
        <v>101.60427342</v>
      </c>
      <c r="W15" s="71" t="e">
        <f t="shared" si="12"/>
        <v>#REF!</v>
      </c>
      <c r="X15" s="71" t="e">
        <f t="shared" si="5"/>
        <v>#REF!</v>
      </c>
      <c r="Y15" s="95" t="e">
        <f t="shared" si="6"/>
        <v>#REF!</v>
      </c>
      <c r="Z15" s="100">
        <f t="shared" si="7"/>
        <v>170</v>
      </c>
      <c r="AA15" s="71">
        <v>200</v>
      </c>
      <c r="AB15" s="71" t="e">
        <f t="shared" si="13"/>
        <v>#REF!</v>
      </c>
      <c r="AC15" s="71">
        <v>62069</v>
      </c>
      <c r="AD15" s="74" t="e">
        <f>+AB15-Z15</f>
        <v>#REF!</v>
      </c>
      <c r="AE15" s="95" t="e">
        <f t="shared" si="14"/>
        <v>#REF!</v>
      </c>
      <c r="AF15" s="25">
        <v>100</v>
      </c>
      <c r="AG15"/>
      <c r="AH15" s="24" t="e">
        <f t="shared" si="15"/>
        <v>#REF!</v>
      </c>
      <c r="AI15" s="24">
        <f t="shared" si="16"/>
        <v>3547.6439999999998</v>
      </c>
      <c r="AJ15" s="21"/>
      <c r="AK15" s="21"/>
      <c r="AL15" s="21"/>
      <c r="AM15" s="21"/>
      <c r="AN15" s="23"/>
      <c r="AO15" s="23"/>
      <c r="AT15" s="23"/>
    </row>
    <row r="16" spans="1:57" ht="26.25">
      <c r="A16" s="75" t="s">
        <v>26</v>
      </c>
      <c r="B16" s="69">
        <v>3131203</v>
      </c>
      <c r="C16" s="70">
        <v>3351</v>
      </c>
      <c r="D16" s="71" t="e">
        <f t="shared" si="0"/>
        <v>#REF!</v>
      </c>
      <c r="E16" s="71" t="e">
        <f t="shared" si="1"/>
        <v>#REF!</v>
      </c>
      <c r="F16" s="76" t="e">
        <f t="shared" si="8"/>
        <v>#REF!</v>
      </c>
      <c r="G16" s="73">
        <f>+C16*AF16/100</f>
        <v>3351</v>
      </c>
      <c r="H16" s="97" t="e">
        <f>+AB16+AK16+AM16+AO16+AQ16+AS16+AU16+AW16+AY16+BA16+BC16+BE16</f>
        <v>#REF!</v>
      </c>
      <c r="I16" s="71" t="e">
        <f>+H16-G16</f>
        <v>#REF!</v>
      </c>
      <c r="J16" s="103" t="e">
        <f t="shared" si="9"/>
        <v>#REF!</v>
      </c>
      <c r="K16" s="100">
        <v>737.22</v>
      </c>
      <c r="L16" s="71" t="e">
        <f t="shared" si="2"/>
        <v>#REF!</v>
      </c>
      <c r="M16" s="74" t="e">
        <f t="shared" si="3"/>
        <v>#REF!</v>
      </c>
      <c r="N16" s="102" t="e">
        <f t="shared" si="10"/>
        <v>#REF!</v>
      </c>
      <c r="O16" s="100">
        <f t="shared" si="4"/>
        <v>737.22</v>
      </c>
      <c r="P16" s="74" t="e">
        <f>+AB16+BC16+BE16</f>
        <v>#REF!</v>
      </c>
      <c r="Q16" s="71" t="e">
        <f>+P16-O16</f>
        <v>#REF!</v>
      </c>
      <c r="R16" s="95" t="e">
        <f t="shared" si="11"/>
        <v>#REF!</v>
      </c>
      <c r="S16" s="100">
        <v>245.74</v>
      </c>
      <c r="T16" s="90">
        <v>273.47807856174717</v>
      </c>
      <c r="U16" s="71" t="e">
        <f>+#REF!+#REF!+#REF!+#REF!+#REF!+#REF!+#REF!+#REF!+#REF!+#REF!</f>
        <v>#REF!</v>
      </c>
      <c r="V16" s="71">
        <v>186.1</v>
      </c>
      <c r="W16" s="71" t="e">
        <f t="shared" si="12"/>
        <v>#REF!</v>
      </c>
      <c r="X16" s="71" t="e">
        <f t="shared" si="5"/>
        <v>#REF!</v>
      </c>
      <c r="Y16" s="95" t="e">
        <f t="shared" si="6"/>
        <v>#REF!</v>
      </c>
      <c r="Z16" s="100">
        <f>+S16*AF16/100</f>
        <v>245.74</v>
      </c>
      <c r="AA16" s="71">
        <v>30</v>
      </c>
      <c r="AB16" s="71" t="e">
        <f t="shared" si="13"/>
        <v>#REF!</v>
      </c>
      <c r="AC16" s="71">
        <v>71936</v>
      </c>
      <c r="AD16" s="74" t="e">
        <f>+AB16-Z16</f>
        <v>#REF!</v>
      </c>
      <c r="AE16" s="95" t="e">
        <f t="shared" si="14"/>
        <v>#REF!</v>
      </c>
      <c r="AF16" s="25">
        <v>100</v>
      </c>
      <c r="AG16"/>
      <c r="AH16" s="24" t="e">
        <f t="shared" si="15"/>
        <v>#REF!</v>
      </c>
      <c r="AI16" s="24">
        <f t="shared" si="16"/>
        <v>3596.74</v>
      </c>
      <c r="AJ16" s="21"/>
      <c r="AK16" s="21"/>
      <c r="AL16" s="21"/>
      <c r="AM16" s="21"/>
      <c r="AN16" s="23"/>
      <c r="AO16" s="23"/>
      <c r="AT16" s="23"/>
    </row>
    <row r="17" spans="1:57" ht="26.25">
      <c r="A17" s="75" t="s">
        <v>5</v>
      </c>
      <c r="B17" s="69">
        <v>3136100</v>
      </c>
      <c r="C17" s="70">
        <v>858</v>
      </c>
      <c r="D17" s="71" t="e">
        <f t="shared" si="0"/>
        <v>#REF!</v>
      </c>
      <c r="E17" s="71" t="e">
        <f t="shared" si="1"/>
        <v>#REF!</v>
      </c>
      <c r="F17" s="72" t="e">
        <f t="shared" si="8"/>
        <v>#REF!</v>
      </c>
      <c r="G17" s="73">
        <f>+C17*AF17/100</f>
        <v>858</v>
      </c>
      <c r="H17" s="97" t="e">
        <f>+AB17+AK17+AM17+AO17+AQ17+AS17+AU17+AW17+AY17+BA17+BC17+BE17</f>
        <v>#REF!</v>
      </c>
      <c r="I17" s="71" t="e">
        <f>+H17-G17</f>
        <v>#REF!</v>
      </c>
      <c r="J17" s="103" t="e">
        <f t="shared" si="9"/>
        <v>#REF!</v>
      </c>
      <c r="K17" s="100">
        <v>188.76</v>
      </c>
      <c r="L17" s="71" t="e">
        <f t="shared" si="2"/>
        <v>#REF!</v>
      </c>
      <c r="M17" s="74" t="e">
        <f t="shared" si="3"/>
        <v>#REF!</v>
      </c>
      <c r="N17" s="102" t="e">
        <f t="shared" si="10"/>
        <v>#REF!</v>
      </c>
      <c r="O17" s="100">
        <f t="shared" si="4"/>
        <v>188.76</v>
      </c>
      <c r="P17" s="74" t="e">
        <f>+AB17+BC17+BE17</f>
        <v>#REF!</v>
      </c>
      <c r="Q17" s="71" t="e">
        <f>+P17-O17</f>
        <v>#REF!</v>
      </c>
      <c r="R17" s="95" t="e">
        <f t="shared" si="11"/>
        <v>#REF!</v>
      </c>
      <c r="S17" s="100">
        <v>110.42000000000002</v>
      </c>
      <c r="T17" s="90">
        <v>38.942476617189882</v>
      </c>
      <c r="U17" s="71" t="e">
        <f>+#REF!+#REF!+#REF!+#REF!+#REF!</f>
        <v>#REF!</v>
      </c>
      <c r="V17" s="71">
        <v>86.878786560000009</v>
      </c>
      <c r="W17" s="71" t="e">
        <f t="shared" si="12"/>
        <v>#REF!</v>
      </c>
      <c r="X17" s="71" t="e">
        <f t="shared" si="5"/>
        <v>#REF!</v>
      </c>
      <c r="Y17" s="95" t="e">
        <f t="shared" si="6"/>
        <v>#REF!</v>
      </c>
      <c r="Z17" s="100">
        <f t="shared" si="7"/>
        <v>110.42000000000002</v>
      </c>
      <c r="AA17" s="71"/>
      <c r="AB17" s="71" t="e">
        <f t="shared" si="13"/>
        <v>#REF!</v>
      </c>
      <c r="AC17" s="115">
        <v>70688.7</v>
      </c>
      <c r="AD17" s="74" t="e">
        <f>+AB17-Z17</f>
        <v>#REF!</v>
      </c>
      <c r="AE17" s="95" t="e">
        <f t="shared" si="14"/>
        <v>#REF!</v>
      </c>
      <c r="AF17" s="25">
        <v>100</v>
      </c>
      <c r="AG17"/>
      <c r="AH17" s="24" t="e">
        <f t="shared" si="15"/>
        <v>#REF!</v>
      </c>
      <c r="AI17" s="24">
        <f t="shared" si="16"/>
        <v>968.42000000000007</v>
      </c>
      <c r="AJ17" s="21"/>
      <c r="AK17" s="21"/>
      <c r="AL17" s="21"/>
      <c r="AM17" s="21"/>
      <c r="AN17" s="23"/>
      <c r="AO17" s="23"/>
      <c r="AT17" s="23"/>
    </row>
    <row r="18" spans="1:57" ht="26.25">
      <c r="A18" s="75" t="s">
        <v>4</v>
      </c>
      <c r="B18" s="69">
        <v>3141102</v>
      </c>
      <c r="C18" s="70">
        <v>21255.711000000007</v>
      </c>
      <c r="D18" s="71" t="e">
        <f t="shared" si="0"/>
        <v>#REF!</v>
      </c>
      <c r="E18" s="71" t="e">
        <f t="shared" si="1"/>
        <v>#REF!</v>
      </c>
      <c r="F18" s="72" t="e">
        <f t="shared" si="8"/>
        <v>#REF!</v>
      </c>
      <c r="G18" s="73"/>
      <c r="H18" s="97"/>
      <c r="I18" s="71"/>
      <c r="J18" s="103"/>
      <c r="K18" s="100">
        <v>4792.8017694612727</v>
      </c>
      <c r="L18" s="71" t="e">
        <f t="shared" si="2"/>
        <v>#REF!</v>
      </c>
      <c r="M18" s="74" t="e">
        <f t="shared" si="3"/>
        <v>#REF!</v>
      </c>
      <c r="N18" s="102" t="e">
        <f t="shared" si="10"/>
        <v>#REF!</v>
      </c>
      <c r="O18" s="100"/>
      <c r="P18" s="74"/>
      <c r="Q18" s="71"/>
      <c r="R18" s="95"/>
      <c r="S18" s="100">
        <v>495.59748560000003</v>
      </c>
      <c r="T18" s="90">
        <v>749.10363196355524</v>
      </c>
      <c r="U18" s="71" t="e">
        <f>+#REF!+#REF!+#REF!+#REF!+#REF!+#REF!+#REF!+#REF!+#REF!</f>
        <v>#REF!</v>
      </c>
      <c r="V18" s="71">
        <v>1256.7607305399999</v>
      </c>
      <c r="W18" s="71" t="e">
        <f t="shared" si="12"/>
        <v>#REF!</v>
      </c>
      <c r="X18" s="71" t="e">
        <f t="shared" si="5"/>
        <v>#REF!</v>
      </c>
      <c r="Y18" s="95" t="e">
        <f t="shared" si="6"/>
        <v>#REF!</v>
      </c>
      <c r="Z18" s="100" t="s">
        <v>79</v>
      </c>
      <c r="AA18" s="100" t="s">
        <v>79</v>
      </c>
      <c r="AB18" s="100" t="s">
        <v>79</v>
      </c>
      <c r="AC18" s="100" t="s">
        <v>79</v>
      </c>
      <c r="AD18" s="100" t="s">
        <v>79</v>
      </c>
      <c r="AE18" s="116" t="s">
        <v>79</v>
      </c>
      <c r="AF18" s="9">
        <v>0</v>
      </c>
      <c r="AG18"/>
      <c r="AH18" s="24" t="e">
        <f t="shared" si="15"/>
        <v>#REF!</v>
      </c>
      <c r="AI18" s="24">
        <f t="shared" si="16"/>
        <v>21751.308485600006</v>
      </c>
      <c r="AJ18" s="21"/>
      <c r="AK18" s="21"/>
      <c r="AL18" s="21"/>
      <c r="AM18" s="21"/>
      <c r="AN18" s="23"/>
      <c r="AO18" s="23"/>
      <c r="AT18" s="23"/>
    </row>
    <row r="19" spans="1:57" ht="78.75">
      <c r="A19" s="75" t="s">
        <v>17</v>
      </c>
      <c r="B19" s="69">
        <v>3141201</v>
      </c>
      <c r="C19" s="70">
        <v>713</v>
      </c>
      <c r="D19" s="71" t="e">
        <f t="shared" si="0"/>
        <v>#REF!</v>
      </c>
      <c r="E19" s="71" t="e">
        <f t="shared" si="1"/>
        <v>#REF!</v>
      </c>
      <c r="F19" s="72" t="e">
        <f t="shared" si="8"/>
        <v>#REF!</v>
      </c>
      <c r="G19" s="73">
        <f>+C19*AF19/100</f>
        <v>713</v>
      </c>
      <c r="H19" s="97" t="e">
        <f>+AB19+AK19+AM19+AO19+AQ19+AS19+AU19+AW19+AY19+BA19+BC19+BE19</f>
        <v>#REF!</v>
      </c>
      <c r="I19" s="71" t="e">
        <f>+H19-G19</f>
        <v>#REF!</v>
      </c>
      <c r="J19" s="103" t="e">
        <f t="shared" si="9"/>
        <v>#REF!</v>
      </c>
      <c r="K19" s="100">
        <v>156.86000000000001</v>
      </c>
      <c r="L19" s="71" t="e">
        <f t="shared" si="2"/>
        <v>#REF!</v>
      </c>
      <c r="M19" s="74" t="e">
        <f t="shared" si="3"/>
        <v>#REF!</v>
      </c>
      <c r="N19" s="102" t="e">
        <f t="shared" si="10"/>
        <v>#REF!</v>
      </c>
      <c r="O19" s="100">
        <f t="shared" si="4"/>
        <v>156.86000000000001</v>
      </c>
      <c r="P19" s="74" t="e">
        <f>+AB19+BC19+BE19</f>
        <v>#REF!</v>
      </c>
      <c r="Q19" s="71" t="e">
        <f>+P19-O19</f>
        <v>#REF!</v>
      </c>
      <c r="R19" s="95" t="e">
        <f t="shared" si="11"/>
        <v>#REF!</v>
      </c>
      <c r="S19" s="100">
        <v>55.8279</v>
      </c>
      <c r="T19" s="90">
        <v>74.184978302781914</v>
      </c>
      <c r="U19" s="71" t="e">
        <f>+#REF!+#REF!+#REF!+#REF!</f>
        <v>#REF!</v>
      </c>
      <c r="V19" s="71">
        <v>50.333808199999993</v>
      </c>
      <c r="W19" s="71" t="e">
        <f t="shared" si="12"/>
        <v>#REF!</v>
      </c>
      <c r="X19" s="71" t="e">
        <f t="shared" si="5"/>
        <v>#REF!</v>
      </c>
      <c r="Y19" s="95" t="e">
        <f t="shared" si="6"/>
        <v>#REF!</v>
      </c>
      <c r="Z19" s="100">
        <f t="shared" si="7"/>
        <v>55.8279</v>
      </c>
      <c r="AA19" s="71"/>
      <c r="AB19" s="71" t="e">
        <f t="shared" si="13"/>
        <v>#REF!</v>
      </c>
      <c r="AC19" s="71">
        <v>87956</v>
      </c>
      <c r="AD19" s="74" t="e">
        <f t="shared" ref="AD19:AD28" si="17">+AB19-Z19</f>
        <v>#REF!</v>
      </c>
      <c r="AE19" s="95" t="e">
        <f t="shared" si="14"/>
        <v>#REF!</v>
      </c>
      <c r="AF19" s="9">
        <v>100</v>
      </c>
      <c r="AG19"/>
      <c r="AH19" s="24" t="e">
        <f t="shared" si="15"/>
        <v>#REF!</v>
      </c>
      <c r="AI19" s="24">
        <f t="shared" si="16"/>
        <v>768.8279</v>
      </c>
      <c r="AJ19" s="21"/>
      <c r="AK19" s="21"/>
      <c r="AL19" s="21"/>
      <c r="AM19" s="21"/>
      <c r="AN19" s="23"/>
      <c r="AO19" s="23"/>
      <c r="AT19" s="23"/>
    </row>
    <row r="20" spans="1:57" ht="26.25">
      <c r="A20" s="75" t="s">
        <v>58</v>
      </c>
      <c r="B20" s="69">
        <v>3146106</v>
      </c>
      <c r="C20" s="70">
        <v>76.680000000000007</v>
      </c>
      <c r="D20" s="71" t="e">
        <f t="shared" si="0"/>
        <v>#REF!</v>
      </c>
      <c r="E20" s="71" t="e">
        <f t="shared" si="1"/>
        <v>#REF!</v>
      </c>
      <c r="F20" s="72" t="e">
        <f t="shared" si="8"/>
        <v>#REF!</v>
      </c>
      <c r="G20" s="73">
        <f>+C20*AF20/100</f>
        <v>76.680000000000007</v>
      </c>
      <c r="H20" s="97" t="e">
        <f>+AB20+AK20+AM20+AO20+AQ20+AS20+AU20+AW20+AY20+BA20+BC20+BE20</f>
        <v>#REF!</v>
      </c>
      <c r="I20" s="71" t="e">
        <f>+H20-G20</f>
        <v>#REF!</v>
      </c>
      <c r="J20" s="103" t="e">
        <f t="shared" si="9"/>
        <v>#REF!</v>
      </c>
      <c r="K20" s="100">
        <v>16.869599999999998</v>
      </c>
      <c r="L20" s="71" t="e">
        <f t="shared" si="2"/>
        <v>#REF!</v>
      </c>
      <c r="M20" s="74" t="e">
        <f t="shared" si="3"/>
        <v>#REF!</v>
      </c>
      <c r="N20" s="102" t="e">
        <f t="shared" si="10"/>
        <v>#REF!</v>
      </c>
      <c r="O20" s="100">
        <f t="shared" si="4"/>
        <v>16.869599999999998</v>
      </c>
      <c r="P20" s="74" t="e">
        <f>+AB20+BC20+BE20</f>
        <v>#REF!</v>
      </c>
      <c r="Q20" s="71" t="e">
        <f>+P20-O20</f>
        <v>#REF!</v>
      </c>
      <c r="R20" s="95" t="e">
        <f t="shared" si="11"/>
        <v>#REF!</v>
      </c>
      <c r="S20" s="100">
        <v>4.4474399999999994</v>
      </c>
      <c r="T20" s="90">
        <v>9.9753233729130546</v>
      </c>
      <c r="U20" s="71" t="e">
        <f>+#REF!+#REF!+#REF!+#REF!+#REF!</f>
        <v>#REF!</v>
      </c>
      <c r="V20" s="71">
        <v>0</v>
      </c>
      <c r="W20" s="71" t="e">
        <f t="shared" si="12"/>
        <v>#REF!</v>
      </c>
      <c r="X20" s="71" t="e">
        <f t="shared" si="5"/>
        <v>#REF!</v>
      </c>
      <c r="Y20" s="95" t="e">
        <f t="shared" si="6"/>
        <v>#REF!</v>
      </c>
      <c r="Z20" s="100">
        <f t="shared" si="7"/>
        <v>4.4474399999999994</v>
      </c>
      <c r="AA20" s="71"/>
      <c r="AB20" s="71" t="e">
        <f t="shared" si="13"/>
        <v>#REF!</v>
      </c>
      <c r="AC20" s="71"/>
      <c r="AD20" s="74" t="e">
        <f t="shared" si="17"/>
        <v>#REF!</v>
      </c>
      <c r="AE20" s="95" t="e">
        <f t="shared" si="14"/>
        <v>#REF!</v>
      </c>
      <c r="AF20" s="9">
        <v>100</v>
      </c>
      <c r="AG20"/>
      <c r="AH20" s="24"/>
      <c r="AI20" s="24">
        <f t="shared" si="16"/>
        <v>81.127440000000007</v>
      </c>
      <c r="AJ20" s="21"/>
      <c r="AK20" s="21"/>
      <c r="AL20" s="21"/>
      <c r="AM20" s="21"/>
      <c r="AN20" s="23"/>
      <c r="AO20" s="23"/>
      <c r="AT20" s="23"/>
    </row>
    <row r="21" spans="1:57" ht="26.25">
      <c r="A21" s="75" t="s">
        <v>8</v>
      </c>
      <c r="B21" s="69">
        <v>3145204</v>
      </c>
      <c r="C21" s="70">
        <v>65</v>
      </c>
      <c r="D21" s="71" t="e">
        <f t="shared" si="0"/>
        <v>#REF!</v>
      </c>
      <c r="E21" s="71" t="e">
        <f t="shared" si="1"/>
        <v>#REF!</v>
      </c>
      <c r="F21" s="72" t="e">
        <f t="shared" si="8"/>
        <v>#REF!</v>
      </c>
      <c r="G21" s="73">
        <f>+C21*AF21/100</f>
        <v>65</v>
      </c>
      <c r="H21" s="97" t="e">
        <f>+AB21+AK21+AM21+AO21+AQ21+AS21+AU21+AW21+AY21+BA21+BC21+BE21</f>
        <v>#REF!</v>
      </c>
      <c r="I21" s="71" t="e">
        <f>+H21-G21</f>
        <v>#REF!</v>
      </c>
      <c r="J21" s="103" t="e">
        <f t="shared" si="9"/>
        <v>#REF!</v>
      </c>
      <c r="K21" s="100">
        <v>14.3</v>
      </c>
      <c r="L21" s="71" t="e">
        <f t="shared" si="2"/>
        <v>#REF!</v>
      </c>
      <c r="M21" s="74" t="e">
        <f t="shared" si="3"/>
        <v>#REF!</v>
      </c>
      <c r="N21" s="102" t="e">
        <f t="shared" si="10"/>
        <v>#REF!</v>
      </c>
      <c r="O21" s="100">
        <f t="shared" si="4"/>
        <v>14.3</v>
      </c>
      <c r="P21" s="74" t="e">
        <f>+AB21+BC21+BE21</f>
        <v>#REF!</v>
      </c>
      <c r="Q21" s="71" t="e">
        <f>+P21-O21</f>
        <v>#REF!</v>
      </c>
      <c r="R21" s="95" t="e">
        <f t="shared" si="11"/>
        <v>#REF!</v>
      </c>
      <c r="S21" s="100">
        <v>2.8275000000000001</v>
      </c>
      <c r="T21" s="90">
        <v>2.4609041720053266</v>
      </c>
      <c r="U21" s="71" t="e">
        <f>+#REF!+#REF!+#REF!+#REF!+#REF!+#REF!</f>
        <v>#REF!</v>
      </c>
      <c r="V21" s="71">
        <v>3.9655216099999997</v>
      </c>
      <c r="W21" s="71" t="e">
        <f t="shared" si="12"/>
        <v>#REF!</v>
      </c>
      <c r="X21" s="71" t="e">
        <f t="shared" si="5"/>
        <v>#REF!</v>
      </c>
      <c r="Y21" s="95" t="e">
        <f t="shared" si="6"/>
        <v>#REF!</v>
      </c>
      <c r="Z21" s="100">
        <f t="shared" si="7"/>
        <v>2.8275000000000001</v>
      </c>
      <c r="AA21" s="71"/>
      <c r="AB21" s="71" t="e">
        <f t="shared" si="13"/>
        <v>#REF!</v>
      </c>
      <c r="AC21" s="71">
        <v>164.84641999999999</v>
      </c>
      <c r="AD21" s="74" t="e">
        <f t="shared" si="17"/>
        <v>#REF!</v>
      </c>
      <c r="AE21" s="95" t="e">
        <f t="shared" si="14"/>
        <v>#REF!</v>
      </c>
      <c r="AF21" s="25">
        <v>100</v>
      </c>
      <c r="AG21"/>
      <c r="AH21" s="24" t="e">
        <f>+U21-AT21</f>
        <v>#REF!</v>
      </c>
      <c r="AI21" s="24">
        <f t="shared" si="16"/>
        <v>67.827500000000001</v>
      </c>
      <c r="AJ21" s="21"/>
      <c r="AK21" s="21"/>
      <c r="AL21" s="21"/>
      <c r="AM21" s="21"/>
      <c r="AN21" s="23"/>
      <c r="AO21" s="23"/>
      <c r="AT21" s="23"/>
    </row>
    <row r="22" spans="1:57" ht="26.25">
      <c r="A22" s="75" t="s">
        <v>16</v>
      </c>
      <c r="B22" s="69">
        <v>3413100</v>
      </c>
      <c r="C22" s="77">
        <v>0</v>
      </c>
      <c r="D22" s="71" t="e">
        <f t="shared" si="0"/>
        <v>#REF!</v>
      </c>
      <c r="E22" s="78" t="e">
        <f t="shared" si="1"/>
        <v>#REF!</v>
      </c>
      <c r="F22" s="79"/>
      <c r="G22" s="73">
        <f>+C22*AF22/100</f>
        <v>0</v>
      </c>
      <c r="H22" s="97" t="e">
        <f>+AB22+AK22+AM22+AO22+AQ22+AS22+AU22+AW22+AY22+BA22+BC22+BE22</f>
        <v>#REF!</v>
      </c>
      <c r="I22" s="71" t="e">
        <f>+H22-G22</f>
        <v>#REF!</v>
      </c>
      <c r="J22" s="103"/>
      <c r="K22" s="100">
        <v>0</v>
      </c>
      <c r="L22" s="71" t="e">
        <f t="shared" si="2"/>
        <v>#REF!</v>
      </c>
      <c r="M22" s="74" t="e">
        <f t="shared" si="3"/>
        <v>#REF!</v>
      </c>
      <c r="N22" s="102"/>
      <c r="O22" s="100">
        <f t="shared" si="4"/>
        <v>0</v>
      </c>
      <c r="P22" s="74" t="e">
        <f>+AB22+BC22+BE22</f>
        <v>#REF!</v>
      </c>
      <c r="Q22" s="71" t="e">
        <f>+P22-O22</f>
        <v>#REF!</v>
      </c>
      <c r="R22" s="95"/>
      <c r="S22" s="100"/>
      <c r="T22" s="90"/>
      <c r="U22" s="71" t="e">
        <f>+#REF!</f>
        <v>#REF!</v>
      </c>
      <c r="V22" s="71">
        <v>6.6308696900000008</v>
      </c>
      <c r="W22" s="71" t="e">
        <f t="shared" si="12"/>
        <v>#REF!</v>
      </c>
      <c r="X22" s="71" t="e">
        <f t="shared" si="5"/>
        <v>#REF!</v>
      </c>
      <c r="Y22" s="95"/>
      <c r="Z22" s="100" t="s">
        <v>79</v>
      </c>
      <c r="AA22" s="71"/>
      <c r="AB22" s="71" t="e">
        <f t="shared" si="13"/>
        <v>#REF!</v>
      </c>
      <c r="AC22" s="71">
        <v>1639.6</v>
      </c>
      <c r="AD22" s="100" t="s">
        <v>79</v>
      </c>
      <c r="AE22" s="116" t="s">
        <v>79</v>
      </c>
      <c r="AF22" s="25">
        <v>100</v>
      </c>
      <c r="AG22"/>
      <c r="AH22" s="24" t="e">
        <f>+U22-AT22</f>
        <v>#REF!</v>
      </c>
      <c r="AI22" s="24">
        <f t="shared" si="16"/>
        <v>0</v>
      </c>
      <c r="AJ22" s="21"/>
      <c r="AK22" s="21"/>
      <c r="AL22" s="21"/>
      <c r="AM22" s="21"/>
      <c r="AN22" s="23"/>
      <c r="AO22" s="23"/>
      <c r="AT22" s="23"/>
    </row>
    <row r="23" spans="1:57" ht="26.25">
      <c r="A23" s="75" t="s">
        <v>7</v>
      </c>
      <c r="B23" s="69">
        <v>3422101</v>
      </c>
      <c r="C23" s="70">
        <v>840.78</v>
      </c>
      <c r="D23" s="71" t="e">
        <f t="shared" si="0"/>
        <v>#REF!</v>
      </c>
      <c r="E23" s="71" t="e">
        <f t="shared" si="1"/>
        <v>#REF!</v>
      </c>
      <c r="F23" s="76" t="e">
        <f t="shared" si="8"/>
        <v>#REF!</v>
      </c>
      <c r="G23" s="73"/>
      <c r="H23" s="97"/>
      <c r="I23" s="71"/>
      <c r="J23" s="103"/>
      <c r="K23" s="100">
        <v>184.97160000000002</v>
      </c>
      <c r="L23" s="71" t="e">
        <f t="shared" si="2"/>
        <v>#REF!</v>
      </c>
      <c r="M23" s="74" t="e">
        <f t="shared" si="3"/>
        <v>#REF!</v>
      </c>
      <c r="N23" s="102" t="e">
        <f t="shared" si="10"/>
        <v>#REF!</v>
      </c>
      <c r="O23" s="100"/>
      <c r="P23" s="74"/>
      <c r="Q23" s="71"/>
      <c r="R23" s="95"/>
      <c r="S23" s="100">
        <v>61.65720000000001</v>
      </c>
      <c r="T23" s="90">
        <v>85.095726632756111</v>
      </c>
      <c r="U23" s="71" t="e">
        <f>+#REF!+#REF!+#REF!+#REF!+#REF!+#REF!+#REF!+#REF!+#REF!+#REF!+#REF!+#REF!+#REF!+#REF!+#REF!+#REF!+#REF!+#REF!+#REF!+#REF!+#REF!+#REF!</f>
        <v>#REF!</v>
      </c>
      <c r="V23" s="71">
        <v>129.55726043999999</v>
      </c>
      <c r="W23" s="71" t="e">
        <f t="shared" si="12"/>
        <v>#REF!</v>
      </c>
      <c r="X23" s="71" t="e">
        <f t="shared" si="5"/>
        <v>#REF!</v>
      </c>
      <c r="Y23" s="95" t="e">
        <f t="shared" si="6"/>
        <v>#REF!</v>
      </c>
      <c r="Z23" s="100" t="s">
        <v>79</v>
      </c>
      <c r="AA23" s="100" t="s">
        <v>79</v>
      </c>
      <c r="AB23" s="100" t="s">
        <v>79</v>
      </c>
      <c r="AC23" s="100" t="s">
        <v>79</v>
      </c>
      <c r="AD23" s="100" t="s">
        <v>79</v>
      </c>
      <c r="AE23" s="116" t="s">
        <v>79</v>
      </c>
      <c r="AF23" s="9">
        <v>0</v>
      </c>
      <c r="AG23"/>
      <c r="AH23" s="24" t="e">
        <f>+U23-AT23</f>
        <v>#REF!</v>
      </c>
      <c r="AI23" s="24">
        <f t="shared" si="16"/>
        <v>902.43719999999996</v>
      </c>
      <c r="AJ23" s="21"/>
      <c r="AK23" s="21"/>
      <c r="AL23" s="21"/>
      <c r="AM23" s="21"/>
      <c r="AN23" s="23"/>
      <c r="AO23" s="23"/>
      <c r="AT23" s="23"/>
    </row>
    <row r="24" spans="1:57" ht="26.25">
      <c r="A24" s="75" t="s">
        <v>15</v>
      </c>
      <c r="B24" s="69">
        <v>3422201</v>
      </c>
      <c r="C24" s="70">
        <v>300.02499999999998</v>
      </c>
      <c r="D24" s="71" t="e">
        <f t="shared" si="0"/>
        <v>#REF!</v>
      </c>
      <c r="E24" s="71" t="e">
        <f>+D24-C24</f>
        <v>#REF!</v>
      </c>
      <c r="F24" s="79" t="e">
        <f>D24/C24*100</f>
        <v>#REF!</v>
      </c>
      <c r="G24" s="73"/>
      <c r="H24" s="97"/>
      <c r="I24" s="71"/>
      <c r="J24" s="103"/>
      <c r="K24" s="100">
        <v>66.005499999999998</v>
      </c>
      <c r="L24" s="71" t="e">
        <f t="shared" si="2"/>
        <v>#REF!</v>
      </c>
      <c r="M24" s="74" t="e">
        <f>+L24-K24</f>
        <v>#REF!</v>
      </c>
      <c r="N24" s="102" t="e">
        <f t="shared" si="10"/>
        <v>#REF!</v>
      </c>
      <c r="O24" s="100"/>
      <c r="P24" s="74"/>
      <c r="Q24" s="71"/>
      <c r="R24" s="95"/>
      <c r="S24" s="100">
        <v>22.001833333333334</v>
      </c>
      <c r="T24" s="90">
        <v>12.742064566207711</v>
      </c>
      <c r="U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V24" s="71">
        <v>87.8</v>
      </c>
      <c r="W24" s="71" t="e">
        <f t="shared" si="12"/>
        <v>#REF!</v>
      </c>
      <c r="X24" s="71" t="e">
        <f>+U24-S24</f>
        <v>#REF!</v>
      </c>
      <c r="Y24" s="95" t="e">
        <f t="shared" si="6"/>
        <v>#REF!</v>
      </c>
      <c r="Z24" s="100" t="s">
        <v>79</v>
      </c>
      <c r="AA24" s="100" t="s">
        <v>79</v>
      </c>
      <c r="AB24" s="100" t="s">
        <v>79</v>
      </c>
      <c r="AC24" s="100" t="s">
        <v>79</v>
      </c>
      <c r="AD24" s="100" t="s">
        <v>79</v>
      </c>
      <c r="AE24" s="116" t="s">
        <v>79</v>
      </c>
      <c r="AF24" s="25">
        <v>0</v>
      </c>
      <c r="AG24"/>
      <c r="AH24" s="24" t="e">
        <f>+U24-AT24</f>
        <v>#REF!</v>
      </c>
      <c r="AI24" s="24">
        <f t="shared" si="16"/>
        <v>322.02683333333329</v>
      </c>
      <c r="AJ24" s="21"/>
      <c r="AK24" s="21"/>
      <c r="AL24" s="21"/>
      <c r="AM24" s="21"/>
      <c r="AN24" s="23"/>
      <c r="AO24" s="23"/>
      <c r="AT24" s="23"/>
    </row>
    <row r="25" spans="1:57" ht="26.25">
      <c r="A25" s="75" t="s">
        <v>11</v>
      </c>
      <c r="B25" s="69">
        <v>3430105</v>
      </c>
      <c r="C25" s="70">
        <v>1574.9680000000001</v>
      </c>
      <c r="D25" s="71" t="e">
        <f t="shared" si="0"/>
        <v>#REF!</v>
      </c>
      <c r="E25" s="71" t="e">
        <f>+D25-C25</f>
        <v>#REF!</v>
      </c>
      <c r="F25" s="72" t="e">
        <f>D25/C25*100</f>
        <v>#REF!</v>
      </c>
      <c r="G25" s="73"/>
      <c r="H25" s="97"/>
      <c r="I25" s="71"/>
      <c r="J25" s="103"/>
      <c r="K25" s="100">
        <v>346.49296000000004</v>
      </c>
      <c r="L25" s="71" t="e">
        <f t="shared" si="2"/>
        <v>#REF!</v>
      </c>
      <c r="M25" s="74" t="e">
        <f>+L25-K25</f>
        <v>#REF!</v>
      </c>
      <c r="N25" s="102" t="e">
        <f t="shared" si="10"/>
        <v>#REF!</v>
      </c>
      <c r="O25" s="100"/>
      <c r="P25" s="74"/>
      <c r="Q25" s="71"/>
      <c r="R25" s="95"/>
      <c r="S25" s="100">
        <v>115.007653333333</v>
      </c>
      <c r="T25" s="90">
        <v>191.34298545807391</v>
      </c>
      <c r="U25" s="71" t="e">
        <f>+#REF!+#REF!+#REF!+#REF!+#REF!+#REF!+#REF!+#REF!+#REF!+#REF!+#REF!+#REF!+#REF!+#REF!+#REF!+#REF!+#REF!+#REF!+#REF!+#REF!+#REF!</f>
        <v>#REF!</v>
      </c>
      <c r="V25" s="71">
        <v>80.703184379999982</v>
      </c>
      <c r="W25" s="71" t="e">
        <f t="shared" si="12"/>
        <v>#REF!</v>
      </c>
      <c r="X25" s="71" t="e">
        <f>+U25-S25</f>
        <v>#REF!</v>
      </c>
      <c r="Y25" s="95" t="e">
        <f t="shared" si="6"/>
        <v>#REF!</v>
      </c>
      <c r="Z25" s="100" t="s">
        <v>79</v>
      </c>
      <c r="AA25" s="100" t="s">
        <v>79</v>
      </c>
      <c r="AB25" s="100" t="s">
        <v>79</v>
      </c>
      <c r="AC25" s="100" t="s">
        <v>79</v>
      </c>
      <c r="AD25" s="100" t="s">
        <v>79</v>
      </c>
      <c r="AE25" s="116" t="s">
        <v>79</v>
      </c>
      <c r="AF25" s="9">
        <v>0</v>
      </c>
      <c r="AG25"/>
      <c r="AH25" s="24" t="e">
        <f>+U25-AT25</f>
        <v>#REF!</v>
      </c>
      <c r="AI25" s="24">
        <f t="shared" si="16"/>
        <v>1689.975653333333</v>
      </c>
      <c r="AJ25" s="21"/>
      <c r="AK25" s="21"/>
      <c r="AL25" s="21"/>
      <c r="AM25" s="21"/>
      <c r="AN25" s="23"/>
      <c r="AO25" s="23"/>
      <c r="AT25" s="23"/>
    </row>
    <row r="26" spans="1:57" ht="26.25">
      <c r="A26" s="75" t="s">
        <v>75</v>
      </c>
      <c r="B26" s="69">
        <v>3450403</v>
      </c>
      <c r="C26" s="70">
        <v>42</v>
      </c>
      <c r="D26" s="71" t="e">
        <f t="shared" si="0"/>
        <v>#REF!</v>
      </c>
      <c r="E26" s="71" t="e">
        <f>+D26-C26</f>
        <v>#REF!</v>
      </c>
      <c r="F26" s="72" t="e">
        <f>D26/C26*100</f>
        <v>#REF!</v>
      </c>
      <c r="G26" s="73">
        <f>+C26*AF26/100</f>
        <v>42</v>
      </c>
      <c r="H26" s="97" t="e">
        <f>+AB26+AK26+AM26+AO26+AQ26+AS26+AU26+AW26+AY26+BA26+BC26+BE26</f>
        <v>#REF!</v>
      </c>
      <c r="I26" s="71" t="e">
        <f>+H26-G26</f>
        <v>#REF!</v>
      </c>
      <c r="J26" s="103" t="e">
        <f>H26/G26</f>
        <v>#REF!</v>
      </c>
      <c r="K26" s="100">
        <v>9.24</v>
      </c>
      <c r="L26" s="71" t="e">
        <f t="shared" si="2"/>
        <v>#REF!</v>
      </c>
      <c r="M26" s="74" t="e">
        <f>+L26-K26</f>
        <v>#REF!</v>
      </c>
      <c r="N26" s="102" t="e">
        <f t="shared" si="10"/>
        <v>#REF!</v>
      </c>
      <c r="O26" s="100">
        <f>+K26*AF26/100</f>
        <v>9.24</v>
      </c>
      <c r="P26" s="74" t="e">
        <f>+AB26+BC26+BE26</f>
        <v>#REF!</v>
      </c>
      <c r="Q26" s="71" t="e">
        <f>+P26-O26</f>
        <v>#REF!</v>
      </c>
      <c r="R26" s="95" t="e">
        <f>P26/O26</f>
        <v>#REF!</v>
      </c>
      <c r="S26" s="100">
        <v>3.08</v>
      </c>
      <c r="T26" s="90">
        <v>3.7042535562967855</v>
      </c>
      <c r="U26" s="71" t="e">
        <f>+#REF!+#REF!+#REF!</f>
        <v>#REF!</v>
      </c>
      <c r="V26" s="71"/>
      <c r="W26" s="71" t="e">
        <f t="shared" si="12"/>
        <v>#REF!</v>
      </c>
      <c r="X26" s="71" t="e">
        <f>+U26-S26</f>
        <v>#REF!</v>
      </c>
      <c r="Y26" s="95" t="e">
        <f t="shared" si="6"/>
        <v>#REF!</v>
      </c>
      <c r="Z26" s="100">
        <f>+S26*AF26/100</f>
        <v>3.08</v>
      </c>
      <c r="AA26" s="71"/>
      <c r="AB26" s="71" t="e">
        <f>+U26*AF26/100</f>
        <v>#REF!</v>
      </c>
      <c r="AC26" s="71">
        <v>164.84641999999999</v>
      </c>
      <c r="AD26" s="74" t="e">
        <f t="shared" si="17"/>
        <v>#REF!</v>
      </c>
      <c r="AE26" s="95" t="e">
        <f>AB26/Z26</f>
        <v>#REF!</v>
      </c>
      <c r="AF26" s="9">
        <v>100</v>
      </c>
      <c r="AG26"/>
      <c r="AH26" s="24"/>
      <c r="AI26" s="24"/>
      <c r="AJ26" s="21"/>
      <c r="AK26" s="21"/>
      <c r="AL26" s="21"/>
      <c r="AM26" s="21"/>
      <c r="AN26" s="23"/>
      <c r="AO26" s="23"/>
      <c r="AT26" s="23"/>
    </row>
    <row r="27" spans="1:57" ht="27" thickBot="1">
      <c r="A27" s="75" t="s">
        <v>14</v>
      </c>
      <c r="B27" s="69">
        <v>3450960</v>
      </c>
      <c r="C27" s="70">
        <v>0</v>
      </c>
      <c r="D27" s="71" t="e">
        <f t="shared" si="0"/>
        <v>#REF!</v>
      </c>
      <c r="E27" s="71" t="e">
        <f>+D27-C27</f>
        <v>#REF!</v>
      </c>
      <c r="F27" s="79"/>
      <c r="G27" s="96">
        <v>0</v>
      </c>
      <c r="H27" s="98" t="e">
        <f>+AB27+AK27+AM27+AO27+AQ27+AS27+AU27+AW27+AY27+BA27+BC27+BE27</f>
        <v>#REF!</v>
      </c>
      <c r="I27" s="71" t="e">
        <f>+H27-G27</f>
        <v>#REF!</v>
      </c>
      <c r="J27" s="104"/>
      <c r="K27" s="100">
        <v>0</v>
      </c>
      <c r="L27" s="71" t="e">
        <f t="shared" si="2"/>
        <v>#REF!</v>
      </c>
      <c r="M27" s="74" t="e">
        <f>+L27-K27</f>
        <v>#REF!</v>
      </c>
      <c r="N27" s="102"/>
      <c r="O27" s="100">
        <f>+K27*AF27/100</f>
        <v>0</v>
      </c>
      <c r="P27" s="74" t="e">
        <f>+AB27+BC27+BE27</f>
        <v>#REF!</v>
      </c>
      <c r="Q27" s="71" t="e">
        <f>+P27-O27</f>
        <v>#REF!</v>
      </c>
      <c r="R27" s="95"/>
      <c r="S27" s="100">
        <v>0</v>
      </c>
      <c r="T27" s="90">
        <v>49.450345377233887</v>
      </c>
      <c r="U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+26.1</f>
        <v>#REF!</v>
      </c>
      <c r="V27" s="71">
        <v>6.8540459900000004</v>
      </c>
      <c r="W27" s="71" t="e">
        <f t="shared" si="12"/>
        <v>#REF!</v>
      </c>
      <c r="X27" s="71" t="e">
        <f>+U27-S27</f>
        <v>#REF!</v>
      </c>
      <c r="Y27" s="95"/>
      <c r="Z27" s="100" t="s">
        <v>79</v>
      </c>
      <c r="AA27" s="71"/>
      <c r="AB27" s="71" t="e">
        <f>+U27*AF27/100</f>
        <v>#REF!</v>
      </c>
      <c r="AC27" s="115">
        <v>33023</v>
      </c>
      <c r="AD27" s="100" t="s">
        <v>79</v>
      </c>
      <c r="AE27" s="116" t="s">
        <v>79</v>
      </c>
      <c r="AF27" s="9">
        <v>100</v>
      </c>
      <c r="AG27"/>
      <c r="AH27" s="24" t="e">
        <f>+U27-AT27</f>
        <v>#REF!</v>
      </c>
      <c r="AI27" s="24">
        <f>+C27+S27</f>
        <v>0</v>
      </c>
      <c r="AJ27" s="21"/>
      <c r="AK27" s="21"/>
      <c r="AL27" s="21"/>
      <c r="AM27" s="21"/>
      <c r="AN27" s="23"/>
      <c r="AO27" s="23"/>
      <c r="AT27" s="23"/>
    </row>
    <row r="28" spans="1:57" s="3" customFormat="1" ht="26.25" thickBot="1">
      <c r="A28" s="80" t="s">
        <v>51</v>
      </c>
      <c r="B28" s="81" t="s">
        <v>42</v>
      </c>
      <c r="C28" s="81">
        <f>SUM(C9:C27)</f>
        <v>62225.758000000009</v>
      </c>
      <c r="D28" s="82" t="e">
        <f>SUM(D9:D27)</f>
        <v>#REF!</v>
      </c>
      <c r="E28" s="82" t="e">
        <f>+D28-C28</f>
        <v>#REF!</v>
      </c>
      <c r="F28" s="83" t="e">
        <f>D28/C28*100</f>
        <v>#REF!</v>
      </c>
      <c r="G28" s="93">
        <f>SUM(G9:G27)</f>
        <v>26599.651600000001</v>
      </c>
      <c r="H28" s="94" t="e">
        <f>SUM(H9:H27)</f>
        <v>#REF!</v>
      </c>
      <c r="I28" s="94" t="e">
        <f>+H28-G28</f>
        <v>#REF!</v>
      </c>
      <c r="J28" s="111" t="e">
        <f t="shared" si="9"/>
        <v>#REF!</v>
      </c>
      <c r="K28" s="81">
        <f>SUM(K9:K27)</f>
        <v>13689.66676</v>
      </c>
      <c r="L28" s="82" t="e">
        <f>SUM(L9:L27)</f>
        <v>#REF!</v>
      </c>
      <c r="M28" s="82" t="e">
        <f>+L28-K28</f>
        <v>#REF!</v>
      </c>
      <c r="N28" s="110" t="e">
        <f t="shared" si="10"/>
        <v>#REF!</v>
      </c>
      <c r="O28" s="81">
        <f>SUM(O9:O27)</f>
        <v>5735.3780025387268</v>
      </c>
      <c r="P28" s="81" t="e">
        <f>SUM(P9:P27)</f>
        <v>#REF!</v>
      </c>
      <c r="Q28" s="82" t="e">
        <f>+P28-O28</f>
        <v>#REF!</v>
      </c>
      <c r="R28" s="101" t="e">
        <f t="shared" si="11"/>
        <v>#REF!</v>
      </c>
      <c r="S28" s="81">
        <f>SUM(S9:S27)</f>
        <v>3379.3680667333333</v>
      </c>
      <c r="T28" s="81">
        <f>SUM(T9:T27)</f>
        <v>3379.4087385306962</v>
      </c>
      <c r="U28" s="82" t="e">
        <f>SUM(U9:U27)</f>
        <v>#REF!</v>
      </c>
      <c r="V28" s="82">
        <f>SUM(V9:V27)</f>
        <v>3191.6170455800002</v>
      </c>
      <c r="W28" s="82" t="e">
        <f>SUM(W9:W27)</f>
        <v>#REF!</v>
      </c>
      <c r="X28" s="82" t="e">
        <f>+U28-S28</f>
        <v>#REF!</v>
      </c>
      <c r="Y28" s="120" t="e">
        <f t="shared" si="6"/>
        <v>#REF!</v>
      </c>
      <c r="Z28" s="81">
        <f>SUM(Z9:Z27)</f>
        <v>1835.0748993</v>
      </c>
      <c r="AA28" s="82"/>
      <c r="AB28" s="82" t="e">
        <f>SUM(AB9:AB27)</f>
        <v>#REF!</v>
      </c>
      <c r="AC28" s="82">
        <f>SUM(AC9:AC27)</f>
        <v>1064933.99284</v>
      </c>
      <c r="AD28" s="81" t="e">
        <f t="shared" si="17"/>
        <v>#REF!</v>
      </c>
      <c r="AE28" s="101" t="e">
        <f t="shared" si="14"/>
        <v>#REF!</v>
      </c>
      <c r="AF28" s="20"/>
      <c r="AG28" s="89"/>
      <c r="AJ28" s="22">
        <f t="shared" ref="AJ28:BE28" si="18">SUM(AJ9:AJ27)</f>
        <v>0</v>
      </c>
      <c r="AK28" s="22">
        <f t="shared" si="18"/>
        <v>3.2257050000000002E-2</v>
      </c>
      <c r="AL28" s="22">
        <f t="shared" si="18"/>
        <v>0</v>
      </c>
      <c r="AM28" s="22">
        <f t="shared" si="18"/>
        <v>0</v>
      </c>
      <c r="AN28" s="22">
        <f t="shared" si="18"/>
        <v>0</v>
      </c>
      <c r="AO28" s="22">
        <f t="shared" si="18"/>
        <v>0</v>
      </c>
      <c r="AP28" s="22">
        <f t="shared" si="18"/>
        <v>0</v>
      </c>
      <c r="AQ28" s="22">
        <f t="shared" si="18"/>
        <v>0</v>
      </c>
      <c r="AR28" s="22">
        <f t="shared" si="18"/>
        <v>0</v>
      </c>
      <c r="AS28" s="22">
        <f t="shared" si="18"/>
        <v>0</v>
      </c>
      <c r="AT28" s="22">
        <f t="shared" si="18"/>
        <v>0</v>
      </c>
      <c r="AU28" s="22">
        <f t="shared" si="18"/>
        <v>0</v>
      </c>
      <c r="AV28" s="22">
        <f t="shared" si="18"/>
        <v>0</v>
      </c>
      <c r="AW28" s="22">
        <f t="shared" si="18"/>
        <v>0</v>
      </c>
      <c r="AX28" s="22">
        <f t="shared" si="18"/>
        <v>0</v>
      </c>
      <c r="AY28" s="22">
        <f t="shared" si="18"/>
        <v>0</v>
      </c>
      <c r="AZ28" s="22">
        <f t="shared" si="18"/>
        <v>0</v>
      </c>
      <c r="BA28" s="22">
        <f t="shared" si="18"/>
        <v>0</v>
      </c>
      <c r="BB28" s="22">
        <f t="shared" si="18"/>
        <v>0</v>
      </c>
      <c r="BC28" s="22">
        <f t="shared" si="18"/>
        <v>0</v>
      </c>
      <c r="BD28" s="22">
        <f t="shared" si="18"/>
        <v>0</v>
      </c>
      <c r="BE28" s="22">
        <f t="shared" si="18"/>
        <v>0</v>
      </c>
    </row>
    <row r="29" spans="1:57"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57"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57">
      <c r="D31" s="66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57"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33">
      <c r="A33" s="201" t="s">
        <v>77</v>
      </c>
      <c r="B33" s="201"/>
      <c r="C33" s="201"/>
      <c r="D33" s="201"/>
      <c r="E33" s="20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3"/>
      <c r="T33" s="113"/>
      <c r="U33" s="113"/>
      <c r="V33" s="113"/>
      <c r="W33" s="113"/>
      <c r="X33" s="113" t="s">
        <v>78</v>
      </c>
      <c r="Y33" s="4"/>
      <c r="Z33" s="4"/>
      <c r="AA33" s="4"/>
      <c r="AB33" s="4"/>
      <c r="AC33" s="4"/>
      <c r="AD33" s="4"/>
      <c r="AE33" s="4"/>
      <c r="AF33" s="4"/>
      <c r="AG33" s="4"/>
    </row>
    <row r="34" spans="1:33"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9:33"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9:33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9:33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9:33"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9:33"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9:33"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9:33"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9:33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9:33"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9:33"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9:33"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9:33"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9:33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9:33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9:33">
      <c r="S63" s="4"/>
      <c r="T63" s="4"/>
      <c r="U63" s="4"/>
      <c r="V63" s="4"/>
      <c r="W63" s="4"/>
      <c r="X63" s="4"/>
      <c r="Y63" s="4"/>
      <c r="Z63" s="4"/>
      <c r="AA63" s="4"/>
      <c r="AE63" s="4"/>
      <c r="AF63" s="4"/>
      <c r="AG63" s="4"/>
    </row>
    <row r="64" spans="19:33">
      <c r="S64" s="4"/>
      <c r="T64" s="4"/>
      <c r="U64" s="4"/>
      <c r="V64" s="4"/>
      <c r="W64" s="4"/>
      <c r="X64" s="4"/>
      <c r="Y64" s="4"/>
      <c r="Z64" s="4"/>
      <c r="AA64" s="4"/>
      <c r="AE64" s="4"/>
      <c r="AF64" s="4"/>
      <c r="AG64" s="4"/>
    </row>
    <row r="65" spans="19:33">
      <c r="S65" s="4"/>
      <c r="T65" s="4"/>
      <c r="U65" s="4"/>
      <c r="V65" s="4"/>
      <c r="W65" s="4"/>
      <c r="X65" s="4"/>
      <c r="Y65" s="4"/>
      <c r="Z65" s="4"/>
      <c r="AA65" s="4"/>
      <c r="AE65" s="4"/>
      <c r="AF65" s="4"/>
      <c r="AG65" s="4"/>
    </row>
    <row r="66" spans="19:33">
      <c r="S66" s="4"/>
      <c r="T66" s="4"/>
      <c r="U66" s="4"/>
      <c r="V66" s="4"/>
      <c r="W66" s="4"/>
      <c r="X66" s="4"/>
      <c r="Y66" s="4"/>
      <c r="Z66" s="4"/>
      <c r="AA66" s="4"/>
      <c r="AE66" s="4"/>
      <c r="AF66" s="4"/>
      <c r="AG66" s="4"/>
    </row>
    <row r="67" spans="19:33">
      <c r="S67" s="4"/>
      <c r="T67" s="4"/>
      <c r="U67" s="4"/>
      <c r="V67" s="4"/>
      <c r="W67" s="4"/>
      <c r="X67" s="4"/>
      <c r="Y67" s="4"/>
      <c r="Z67" s="4"/>
      <c r="AA67" s="4"/>
      <c r="AE67" s="4"/>
      <c r="AF67" s="4"/>
      <c r="AG67" s="4"/>
    </row>
    <row r="68" spans="19:33">
      <c r="S68" s="4"/>
      <c r="T68" s="4"/>
      <c r="U68" s="4"/>
      <c r="V68" s="4"/>
      <c r="W68" s="4"/>
      <c r="X68" s="4"/>
      <c r="Y68" s="4"/>
      <c r="Z68" s="4"/>
      <c r="AA68" s="4"/>
      <c r="AE68" s="4"/>
      <c r="AF68" s="4"/>
      <c r="AG68" s="4"/>
    </row>
    <row r="69" spans="19:33">
      <c r="S69" s="4"/>
      <c r="T69" s="4"/>
      <c r="U69" s="4"/>
      <c r="V69" s="4"/>
      <c r="W69" s="4"/>
      <c r="X69" s="4"/>
      <c r="Y69" s="4"/>
      <c r="Z69" s="4"/>
      <c r="AA69" s="4"/>
      <c r="AE69" s="4"/>
      <c r="AF69" s="4"/>
      <c r="AG69" s="4"/>
    </row>
  </sheetData>
  <mergeCells count="56">
    <mergeCell ref="A1:AE1"/>
    <mergeCell ref="A2:AE2"/>
    <mergeCell ref="A3:AE3"/>
    <mergeCell ref="A5:A7"/>
    <mergeCell ref="B5:B7"/>
    <mergeCell ref="C5:C7"/>
    <mergeCell ref="D5:D7"/>
    <mergeCell ref="E5:F5"/>
    <mergeCell ref="G5:G7"/>
    <mergeCell ref="H5:H7"/>
    <mergeCell ref="I5:J5"/>
    <mergeCell ref="K5:K7"/>
    <mergeCell ref="L5:L7"/>
    <mergeCell ref="M5:N5"/>
    <mergeCell ref="O5:O7"/>
    <mergeCell ref="P5:P7"/>
    <mergeCell ref="N6:N7"/>
    <mergeCell ref="X5:Y5"/>
    <mergeCell ref="Q6:Q7"/>
    <mergeCell ref="R6:R7"/>
    <mergeCell ref="X6:X7"/>
    <mergeCell ref="Y6:Y7"/>
    <mergeCell ref="Q5:R5"/>
    <mergeCell ref="S5:S7"/>
    <mergeCell ref="U5:U7"/>
    <mergeCell ref="V5:V7"/>
    <mergeCell ref="W5:W7"/>
    <mergeCell ref="E6:E7"/>
    <mergeCell ref="F6:F7"/>
    <mergeCell ref="I6:I7"/>
    <mergeCell ref="J6:J7"/>
    <mergeCell ref="M6:M7"/>
    <mergeCell ref="AJ7:AK7"/>
    <mergeCell ref="AL7:AM7"/>
    <mergeCell ref="AN7:AO7"/>
    <mergeCell ref="AP7:AQ7"/>
    <mergeCell ref="Z5:Z7"/>
    <mergeCell ref="AB5:AB7"/>
    <mergeCell ref="AD5:AE5"/>
    <mergeCell ref="AF5:AF8"/>
    <mergeCell ref="A33:E33"/>
    <mergeCell ref="BD7:BE7"/>
    <mergeCell ref="C8:F8"/>
    <mergeCell ref="G8:J8"/>
    <mergeCell ref="K8:N8"/>
    <mergeCell ref="O8:R8"/>
    <mergeCell ref="S8:Y8"/>
    <mergeCell ref="Z8:AE8"/>
    <mergeCell ref="AR7:AS7"/>
    <mergeCell ref="AT7:AU7"/>
    <mergeCell ref="AV7:AW7"/>
    <mergeCell ref="AX7:AY7"/>
    <mergeCell ref="AZ7:BA7"/>
    <mergeCell ref="BB7:BC7"/>
    <mergeCell ref="AD6:AD7"/>
    <mergeCell ref="AE6:AE7"/>
  </mergeCells>
  <printOptions horizontalCentered="1"/>
  <pageMargins left="0" right="0" top="0.55118110236220474" bottom="0" header="0" footer="0"/>
  <pageSetup paperSize="9" scale="4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rgb="FF92D050"/>
  </sheetPr>
  <dimension ref="A1:BB71"/>
  <sheetViews>
    <sheetView view="pageBreakPreview" zoomScale="55" zoomScaleNormal="85" zoomScaleSheetLayoutView="55" workbookViewId="0">
      <pane xSplit="2" ySplit="8" topLeftCell="P12" activePane="bottomRight" state="frozen"/>
      <selection pane="topRight" activeCell="C1" sqref="C1"/>
      <selection pane="bottomLeft" activeCell="A9" sqref="A9"/>
      <selection pane="bottomRight" activeCell="A28" sqref="A28"/>
    </sheetView>
  </sheetViews>
  <sheetFormatPr defaultRowHeight="15.75"/>
  <cols>
    <col min="1" max="1" width="102.7109375" style="1" customWidth="1"/>
    <col min="2" max="2" width="20" style="1" customWidth="1"/>
    <col min="3" max="3" width="23.5703125" style="1" customWidth="1"/>
    <col min="4" max="4" width="17.5703125" style="1" customWidth="1"/>
    <col min="5" max="5" width="18.140625" style="1" bestFit="1" customWidth="1"/>
    <col min="6" max="6" width="15.7109375" style="1" bestFit="1" customWidth="1"/>
    <col min="7" max="7" width="16" style="1" customWidth="1"/>
    <col min="8" max="8" width="16.140625" style="1" customWidth="1"/>
    <col min="9" max="9" width="18.7109375" style="1" customWidth="1"/>
    <col min="10" max="10" width="11.85546875" style="1" customWidth="1"/>
    <col min="11" max="11" width="19.7109375" style="1" customWidth="1"/>
    <col min="12" max="12" width="16.28515625" style="1" customWidth="1"/>
    <col min="13" max="13" width="19.140625" style="1" customWidth="1"/>
    <col min="14" max="14" width="14.5703125" style="1" customWidth="1"/>
    <col min="15" max="15" width="15.28515625" style="1" customWidth="1"/>
    <col min="16" max="16" width="15.7109375" style="1" customWidth="1"/>
    <col min="17" max="17" width="16.28515625" style="1" bestFit="1" customWidth="1"/>
    <col min="18" max="18" width="15.42578125" style="1" customWidth="1"/>
    <col min="19" max="19" width="21.28515625" style="1" customWidth="1"/>
    <col min="20" max="20" width="17.28515625" style="1" customWidth="1"/>
    <col min="21" max="21" width="15" style="1" customWidth="1"/>
    <col min="22" max="22" width="15.42578125" style="1" customWidth="1"/>
    <col min="23" max="23" width="16.7109375" style="1" customWidth="1"/>
    <col min="24" max="24" width="14.140625" style="1" customWidth="1"/>
    <col min="25" max="25" width="24.28515625" style="1" hidden="1" customWidth="1"/>
    <col min="26" max="26" width="16.140625" style="1" customWidth="1"/>
    <col min="27" max="27" width="14.42578125" style="1" customWidth="1"/>
    <col min="28" max="28" width="17.85546875" style="1" customWidth="1"/>
    <col min="29" max="30" width="21.28515625" style="1" customWidth="1"/>
    <col min="31" max="31" width="12.140625" style="1" customWidth="1"/>
    <col min="32" max="32" width="15" style="1" customWidth="1"/>
    <col min="33" max="34" width="13.42578125" style="1" customWidth="1"/>
    <col min="35" max="16384" width="9.140625" style="1"/>
  </cols>
  <sheetData>
    <row r="1" spans="1:54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5"/>
    </row>
    <row r="2" spans="1:54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5"/>
    </row>
    <row r="3" spans="1:54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6"/>
    </row>
    <row r="4" spans="1:54" ht="24" thickBot="1">
      <c r="A4" s="27" t="e">
        <f>+#REF!</f>
        <v>#REF!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60"/>
      <c r="V4" s="27"/>
      <c r="W4" s="27"/>
      <c r="X4" s="27"/>
      <c r="Y4" s="27"/>
      <c r="Z4" s="27" t="s">
        <v>12</v>
      </c>
      <c r="AA4" s="27"/>
      <c r="AB4" s="2"/>
    </row>
    <row r="5" spans="1:54" s="3" customFormat="1" ht="40.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94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94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 s="179" t="s">
        <v>22</v>
      </c>
      <c r="U5" s="180" t="s">
        <v>0</v>
      </c>
      <c r="V5" s="181"/>
      <c r="W5" s="177" t="s">
        <v>21</v>
      </c>
      <c r="X5" s="179" t="s">
        <v>22</v>
      </c>
      <c r="Y5" s="65"/>
      <c r="Z5" s="180" t="s">
        <v>0</v>
      </c>
      <c r="AA5" s="181"/>
      <c r="AB5" s="186" t="s">
        <v>23</v>
      </c>
      <c r="AC5" s="189" t="s">
        <v>39</v>
      </c>
      <c r="AD5" s="191" t="s">
        <v>41</v>
      </c>
    </row>
    <row r="6" spans="1:54" s="3" customFormat="1" ht="9" customHeight="1">
      <c r="A6" s="174"/>
      <c r="B6" s="176"/>
      <c r="C6" s="178"/>
      <c r="D6" s="174"/>
      <c r="E6" s="190" t="s">
        <v>1</v>
      </c>
      <c r="F6" s="195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95" t="s">
        <v>2</v>
      </c>
      <c r="O6" s="178"/>
      <c r="P6" s="174"/>
      <c r="Q6" s="190" t="s">
        <v>1</v>
      </c>
      <c r="R6" s="182" t="s">
        <v>2</v>
      </c>
      <c r="S6" s="178"/>
      <c r="T6" s="174"/>
      <c r="U6" s="190" t="s">
        <v>1</v>
      </c>
      <c r="V6" s="182" t="s">
        <v>2</v>
      </c>
      <c r="W6" s="178"/>
      <c r="X6" s="174"/>
      <c r="Y6" s="64"/>
      <c r="Z6" s="190" t="s">
        <v>1</v>
      </c>
      <c r="AA6" s="182" t="s">
        <v>2</v>
      </c>
      <c r="AB6" s="187"/>
      <c r="AC6" s="189"/>
      <c r="AD6" s="192"/>
    </row>
    <row r="7" spans="1:54" s="3" customFormat="1" ht="69.75" customHeight="1">
      <c r="A7" s="174"/>
      <c r="B7" s="176"/>
      <c r="C7" s="178"/>
      <c r="D7" s="174"/>
      <c r="E7" s="190"/>
      <c r="F7" s="195"/>
      <c r="G7" s="178"/>
      <c r="H7" s="174"/>
      <c r="I7" s="190"/>
      <c r="J7" s="182"/>
      <c r="K7" s="178"/>
      <c r="L7" s="174"/>
      <c r="M7" s="190"/>
      <c r="N7" s="195"/>
      <c r="O7" s="178"/>
      <c r="P7" s="174"/>
      <c r="Q7" s="190"/>
      <c r="R7" s="182"/>
      <c r="S7" s="178"/>
      <c r="T7" s="174"/>
      <c r="U7" s="190"/>
      <c r="V7" s="182"/>
      <c r="W7" s="178"/>
      <c r="X7" s="174"/>
      <c r="Y7" s="64"/>
      <c r="Z7" s="190"/>
      <c r="AA7" s="182"/>
      <c r="AB7" s="187"/>
      <c r="AC7" s="189"/>
      <c r="AD7" s="192"/>
      <c r="AG7" s="196" t="s">
        <v>43</v>
      </c>
      <c r="AH7" s="196"/>
      <c r="AI7" s="196" t="s">
        <v>46</v>
      </c>
      <c r="AJ7" s="196"/>
      <c r="AK7" s="196" t="s">
        <v>47</v>
      </c>
      <c r="AL7" s="196"/>
      <c r="AM7" s="196" t="s">
        <v>50</v>
      </c>
      <c r="AN7" s="196"/>
      <c r="AO7" s="196" t="s">
        <v>52</v>
      </c>
      <c r="AP7" s="196"/>
      <c r="AQ7" s="196" t="s">
        <v>54</v>
      </c>
      <c r="AR7" s="196"/>
      <c r="AS7" s="196" t="s">
        <v>55</v>
      </c>
      <c r="AT7" s="196"/>
      <c r="AU7" s="196" t="s">
        <v>66</v>
      </c>
      <c r="AV7" s="196"/>
      <c r="AW7" s="196" t="s">
        <v>67</v>
      </c>
      <c r="AX7" s="196"/>
      <c r="AY7" s="196" t="s">
        <v>68</v>
      </c>
      <c r="AZ7" s="196"/>
      <c r="BA7" s="196" t="s">
        <v>69</v>
      </c>
      <c r="BB7" s="196"/>
    </row>
    <row r="8" spans="1:54" ht="23.25">
      <c r="A8" s="28" t="s">
        <v>3</v>
      </c>
      <c r="B8" s="29"/>
      <c r="C8" s="197" t="s">
        <v>48</v>
      </c>
      <c r="D8" s="198"/>
      <c r="E8" s="198"/>
      <c r="F8" s="200"/>
      <c r="G8" s="197" t="s">
        <v>49</v>
      </c>
      <c r="H8" s="198"/>
      <c r="I8" s="198"/>
      <c r="J8" s="200"/>
      <c r="K8" s="198" t="s">
        <v>71</v>
      </c>
      <c r="L8" s="198"/>
      <c r="M8" s="198"/>
      <c r="N8" s="198"/>
      <c r="O8" s="208" t="s">
        <v>72</v>
      </c>
      <c r="P8" s="198"/>
      <c r="Q8" s="198"/>
      <c r="R8" s="200"/>
      <c r="S8" s="198" t="s">
        <v>82</v>
      </c>
      <c r="T8" s="198"/>
      <c r="U8" s="198"/>
      <c r="V8" s="198"/>
      <c r="W8" s="208" t="s">
        <v>83</v>
      </c>
      <c r="X8" s="198"/>
      <c r="Y8" s="198"/>
      <c r="Z8" s="198"/>
      <c r="AA8" s="199"/>
      <c r="AB8" s="188"/>
      <c r="AC8" s="189"/>
      <c r="AD8" s="193"/>
      <c r="AG8" s="2" t="s">
        <v>44</v>
      </c>
      <c r="AH8" s="2" t="s">
        <v>45</v>
      </c>
      <c r="AI8" s="2" t="s">
        <v>44</v>
      </c>
      <c r="AJ8" s="2" t="s">
        <v>45</v>
      </c>
      <c r="AK8" s="2" t="s">
        <v>44</v>
      </c>
      <c r="AL8" s="2" t="s">
        <v>45</v>
      </c>
      <c r="AM8" s="2" t="s">
        <v>44</v>
      </c>
      <c r="AN8" s="2" t="s">
        <v>45</v>
      </c>
      <c r="AO8" s="2" t="s">
        <v>44</v>
      </c>
      <c r="AP8" s="2" t="s">
        <v>45</v>
      </c>
      <c r="AQ8" s="2" t="s">
        <v>44</v>
      </c>
      <c r="AR8" s="2" t="s">
        <v>45</v>
      </c>
      <c r="AS8" s="2" t="s">
        <v>44</v>
      </c>
      <c r="AT8" s="2" t="s">
        <v>45</v>
      </c>
      <c r="AU8" s="2" t="s">
        <v>44</v>
      </c>
      <c r="AV8" s="2" t="s">
        <v>45</v>
      </c>
      <c r="AW8" s="2" t="s">
        <v>44</v>
      </c>
      <c r="AX8" s="2" t="s">
        <v>45</v>
      </c>
      <c r="AY8" s="2" t="s">
        <v>44</v>
      </c>
      <c r="AZ8" s="2" t="s">
        <v>45</v>
      </c>
      <c r="BA8" s="2" t="s">
        <v>44</v>
      </c>
      <c r="BB8" s="2" t="s">
        <v>45</v>
      </c>
    </row>
    <row r="9" spans="1:54" ht="46.5" customHeight="1">
      <c r="A9" s="68" t="s">
        <v>20</v>
      </c>
      <c r="B9" s="69">
        <v>3111100</v>
      </c>
      <c r="C9" s="70">
        <v>17998.817999999999</v>
      </c>
      <c r="D9" s="71" t="e">
        <f t="shared" ref="D9:D27" si="0">+T9+AG9+AI9+AK9+AM9+AO9+AQ9+AS9+AU9+AW9+AY9+BA9</f>
        <v>#REF!</v>
      </c>
      <c r="E9" s="71" t="e">
        <f t="shared" ref="E9:E23" si="1">+D9-C9</f>
        <v>#REF!</v>
      </c>
      <c r="F9" s="73" t="e">
        <f>D9/C9</f>
        <v>#REF!</v>
      </c>
      <c r="G9" s="73">
        <f>+C9*AB9/100</f>
        <v>12599.1726</v>
      </c>
      <c r="H9" s="71" t="e">
        <f t="shared" ref="H9:H27" si="2">+X9+AH9+AJ9+AL9+AN9+AP9+AR9+AT9+AV9+AX9+AZ9+BB9</f>
        <v>#REF!</v>
      </c>
      <c r="I9" s="71" t="e">
        <f>+H9-G9</f>
        <v>#REF!</v>
      </c>
      <c r="J9" s="95" t="e">
        <f>H9/G9</f>
        <v>#REF!</v>
      </c>
      <c r="K9" s="123">
        <v>3840.5</v>
      </c>
      <c r="L9" s="124" t="e">
        <f t="shared" ref="L9:L26" si="3">+T9+AG9</f>
        <v>#REF!</v>
      </c>
      <c r="M9" s="124" t="e">
        <f t="shared" ref="M9:M21" si="4">+L9-K9</f>
        <v>#REF!</v>
      </c>
      <c r="N9" s="125" t="e">
        <f>L9/K9</f>
        <v>#REF!</v>
      </c>
      <c r="O9" s="100">
        <f>+K9*AB9/100</f>
        <v>2688.35</v>
      </c>
      <c r="P9" s="74" t="e">
        <f>+X9+AH9</f>
        <v>#REF!</v>
      </c>
      <c r="Q9" s="71" t="e">
        <f>+P9-O9</f>
        <v>#REF!</v>
      </c>
      <c r="R9" s="95" t="e">
        <f>P9/O9</f>
        <v>#REF!</v>
      </c>
      <c r="S9" s="127">
        <v>1136.42</v>
      </c>
      <c r="T9" s="123" t="e">
        <f>+#REF!+#REF!+#REF!+#REF!+#REF!+#REF!</f>
        <v>#REF!</v>
      </c>
      <c r="U9" s="123" t="e">
        <f t="shared" ref="U9:U21" si="5">+T9-S9</f>
        <v>#REF!</v>
      </c>
      <c r="V9" s="126" t="e">
        <f>T9/S9</f>
        <v>#REF!</v>
      </c>
      <c r="W9" s="100">
        <f>+S9*AB9/100</f>
        <v>795.49400000000014</v>
      </c>
      <c r="X9" s="71" t="e">
        <f>+T9*AB9/100</f>
        <v>#REF!</v>
      </c>
      <c r="Y9" s="71">
        <v>643836</v>
      </c>
      <c r="Z9" s="74" t="e">
        <f>+X9-W9</f>
        <v>#REF!</v>
      </c>
      <c r="AA9" s="95" t="e">
        <f>X9/W9</f>
        <v>#REF!</v>
      </c>
      <c r="AB9" s="25">
        <v>70</v>
      </c>
      <c r="AC9" s="10" t="s">
        <v>31</v>
      </c>
      <c r="AD9" s="16"/>
      <c r="AE9" s="24" t="e">
        <f>+T9-AQ9</f>
        <v>#REF!</v>
      </c>
      <c r="AF9" s="24">
        <f>+C9+S9</f>
        <v>19135.237999999998</v>
      </c>
      <c r="AG9" s="21">
        <v>1074.7429073199999</v>
      </c>
      <c r="AH9" s="21">
        <v>756.62003512399974</v>
      </c>
      <c r="AI9" s="21">
        <v>1106.5205617300003</v>
      </c>
      <c r="AJ9" s="21">
        <v>774.56439321100015</v>
      </c>
      <c r="AK9" s="23"/>
      <c r="AL9" s="23"/>
      <c r="AQ9" s="23"/>
    </row>
    <row r="10" spans="1:54" ht="46.5" customHeight="1">
      <c r="A10" s="75" t="s">
        <v>19</v>
      </c>
      <c r="B10" s="69">
        <v>3111401</v>
      </c>
      <c r="C10" s="70">
        <v>370</v>
      </c>
      <c r="D10" s="71" t="e">
        <f t="shared" si="0"/>
        <v>#REF!</v>
      </c>
      <c r="E10" s="71" t="e">
        <f t="shared" si="1"/>
        <v>#REF!</v>
      </c>
      <c r="F10" s="73" t="e">
        <f t="shared" ref="F10:F23" si="6">D10/C10*100</f>
        <v>#REF!</v>
      </c>
      <c r="G10" s="73">
        <f>+C10*AB10/100</f>
        <v>370</v>
      </c>
      <c r="H10" s="71" t="e">
        <f t="shared" si="2"/>
        <v>#REF!</v>
      </c>
      <c r="I10" s="71" t="e">
        <f>+H10-G10</f>
        <v>#REF!</v>
      </c>
      <c r="J10" s="95" t="e">
        <f t="shared" ref="J10:J28" si="7">H10/G10</f>
        <v>#REF!</v>
      </c>
      <c r="K10" s="129">
        <v>82.6</v>
      </c>
      <c r="L10" s="124" t="e">
        <f t="shared" si="3"/>
        <v>#REF!</v>
      </c>
      <c r="M10" s="74" t="e">
        <f t="shared" si="4"/>
        <v>#REF!</v>
      </c>
      <c r="N10" s="102" t="e">
        <f>L10/K10</f>
        <v>#REF!</v>
      </c>
      <c r="O10" s="100">
        <f>+K10*AB10/100</f>
        <v>82.6</v>
      </c>
      <c r="P10" s="74" t="e">
        <f t="shared" ref="P10:P27" si="8">+X10+AH10</f>
        <v>#REF!</v>
      </c>
      <c r="Q10" s="71" t="e">
        <f>+P10-O10</f>
        <v>#REF!</v>
      </c>
      <c r="R10" s="95" t="e">
        <f t="shared" ref="R10:R21" si="9">P10/O10</f>
        <v>#REF!</v>
      </c>
      <c r="S10" s="73">
        <v>29.488</v>
      </c>
      <c r="T10" s="71" t="e">
        <f>+#REF!+#REF!+#REF!+#REF!+#REF!+#REF!+#REF!+#REF!+#REF!+#REF!+#REF!</f>
        <v>#REF!</v>
      </c>
      <c r="U10" s="71" t="e">
        <f t="shared" si="5"/>
        <v>#REF!</v>
      </c>
      <c r="V10" s="95" t="e">
        <f>T10/S10</f>
        <v>#REF!</v>
      </c>
      <c r="W10" s="100">
        <f>+S10*AB10/100</f>
        <v>29.488000000000003</v>
      </c>
      <c r="X10" s="71" t="e">
        <f>+T10*AB10/100</f>
        <v>#REF!</v>
      </c>
      <c r="Y10" s="71">
        <v>8314</v>
      </c>
      <c r="Z10" s="74" t="e">
        <f>+X10-W10</f>
        <v>#REF!</v>
      </c>
      <c r="AA10" s="95" t="e">
        <f>X10/W10</f>
        <v>#REF!</v>
      </c>
      <c r="AB10" s="25">
        <v>100</v>
      </c>
      <c r="AC10" s="11" t="s">
        <v>35</v>
      </c>
      <c r="AD10" s="16"/>
      <c r="AE10" s="24" t="e">
        <f>+T10-AQ10</f>
        <v>#REF!</v>
      </c>
      <c r="AF10" s="24">
        <f>+C10+S10</f>
        <v>399.488</v>
      </c>
      <c r="AG10" s="21">
        <v>30.548215219999999</v>
      </c>
      <c r="AH10" s="21">
        <v>30.548215219999996</v>
      </c>
      <c r="AI10" s="21">
        <v>31.244326679999997</v>
      </c>
      <c r="AJ10" s="21">
        <v>31.244326679999993</v>
      </c>
      <c r="AK10" s="23"/>
      <c r="AL10" s="23"/>
      <c r="AQ10" s="23"/>
    </row>
    <row r="11" spans="1:54" ht="46.5" customHeight="1">
      <c r="A11" s="75" t="s">
        <v>18</v>
      </c>
      <c r="B11" s="69">
        <v>3112101</v>
      </c>
      <c r="C11" s="70">
        <v>5571.9769999999999</v>
      </c>
      <c r="D11" s="71" t="e">
        <f t="shared" si="0"/>
        <v>#REF!</v>
      </c>
      <c r="E11" s="71" t="e">
        <f t="shared" si="1"/>
        <v>#REF!</v>
      </c>
      <c r="F11" s="73" t="e">
        <f t="shared" si="6"/>
        <v>#REF!</v>
      </c>
      <c r="G11" s="100" t="s">
        <v>79</v>
      </c>
      <c r="H11" s="90" t="s">
        <v>79</v>
      </c>
      <c r="I11" s="90" t="s">
        <v>79</v>
      </c>
      <c r="J11" s="117" t="s">
        <v>79</v>
      </c>
      <c r="K11" s="129">
        <v>1699.8409999999999</v>
      </c>
      <c r="L11" s="124" t="e">
        <f t="shared" si="3"/>
        <v>#REF!</v>
      </c>
      <c r="M11" s="74" t="e">
        <f t="shared" si="4"/>
        <v>#REF!</v>
      </c>
      <c r="N11" s="102" t="e">
        <f>L11/K11</f>
        <v>#REF!</v>
      </c>
      <c r="O11" s="100" t="s">
        <v>79</v>
      </c>
      <c r="P11" s="74" t="s">
        <v>79</v>
      </c>
      <c r="Q11" s="90" t="s">
        <v>79</v>
      </c>
      <c r="R11" s="117" t="s">
        <v>79</v>
      </c>
      <c r="S11" s="73">
        <v>650.47793000000001</v>
      </c>
      <c r="T11" s="71" t="e">
        <f>+#REF!+#REF!+#REF!+#REF!+#REF!+#REF!+#REF!+#REF!+#REF!+#REF!+#REF!+#REF!+#REF!+#REF!+#REF!</f>
        <v>#REF!</v>
      </c>
      <c r="U11" s="71" t="e">
        <f t="shared" si="5"/>
        <v>#REF!</v>
      </c>
      <c r="V11" s="95" t="e">
        <f>T11/S11</f>
        <v>#REF!</v>
      </c>
      <c r="W11" s="100" t="s">
        <v>79</v>
      </c>
      <c r="X11" s="90" t="s">
        <v>79</v>
      </c>
      <c r="Y11" s="90" t="s">
        <v>79</v>
      </c>
      <c r="Z11" s="90" t="s">
        <v>79</v>
      </c>
      <c r="AA11" s="117" t="s">
        <v>79</v>
      </c>
      <c r="AB11" s="9">
        <v>0</v>
      </c>
      <c r="AC11" s="11" t="s">
        <v>28</v>
      </c>
      <c r="AD11" s="19" t="s">
        <v>40</v>
      </c>
      <c r="AE11" s="24" t="e">
        <f>+T11-AQ11</f>
        <v>#REF!</v>
      </c>
      <c r="AF11" s="24">
        <f>+C11+S11</f>
        <v>6222.4549299999999</v>
      </c>
      <c r="AG11" s="21">
        <v>234.36239576999998</v>
      </c>
      <c r="AH11" s="21" t="s">
        <v>79</v>
      </c>
      <c r="AI11" s="21">
        <v>286.94206987999996</v>
      </c>
      <c r="AJ11" s="21" t="s">
        <v>79</v>
      </c>
      <c r="AK11" s="23"/>
      <c r="AL11" s="23"/>
      <c r="AQ11" s="23"/>
    </row>
    <row r="12" spans="1:54" ht="46.5" customHeight="1">
      <c r="A12" s="75" t="s">
        <v>76</v>
      </c>
      <c r="B12" s="69">
        <v>3112121</v>
      </c>
      <c r="C12" s="70">
        <v>683</v>
      </c>
      <c r="D12" s="71" t="e">
        <f t="shared" si="0"/>
        <v>#REF!</v>
      </c>
      <c r="E12" s="71" t="e">
        <f>+D12-C12</f>
        <v>#REF!</v>
      </c>
      <c r="F12" s="73" t="e">
        <f>D12/C12*100</f>
        <v>#REF!</v>
      </c>
      <c r="G12" s="100" t="s">
        <v>79</v>
      </c>
      <c r="H12" s="90" t="s">
        <v>79</v>
      </c>
      <c r="I12" s="90" t="s">
        <v>79</v>
      </c>
      <c r="J12" s="117" t="s">
        <v>79</v>
      </c>
      <c r="K12" s="129"/>
      <c r="L12" s="124" t="e">
        <f t="shared" si="3"/>
        <v>#REF!</v>
      </c>
      <c r="M12" s="74" t="e">
        <f t="shared" si="4"/>
        <v>#REF!</v>
      </c>
      <c r="N12" s="102"/>
      <c r="O12" s="100" t="s">
        <v>79</v>
      </c>
      <c r="P12" s="74" t="s">
        <v>79</v>
      </c>
      <c r="Q12" s="90" t="s">
        <v>79</v>
      </c>
      <c r="R12" s="117" t="s">
        <v>79</v>
      </c>
      <c r="S12" s="128">
        <v>0</v>
      </c>
      <c r="T12" s="71" t="e">
        <f>+#REF!+#REF!+#REF!+#REF!+#REF!+#REF!+#REF!+#REF!+#REF!+#REF!+#REF!+#REF!+#REF!+#REF!</f>
        <v>#REF!</v>
      </c>
      <c r="U12" s="71" t="e">
        <f t="shared" si="5"/>
        <v>#REF!</v>
      </c>
      <c r="V12" s="95"/>
      <c r="W12" s="100" t="s">
        <v>79</v>
      </c>
      <c r="X12" s="90" t="s">
        <v>79</v>
      </c>
      <c r="Y12" s="90" t="s">
        <v>79</v>
      </c>
      <c r="Z12" s="90" t="s">
        <v>79</v>
      </c>
      <c r="AA12" s="117" t="s">
        <v>79</v>
      </c>
      <c r="AB12" s="9">
        <v>0</v>
      </c>
      <c r="AC12" s="11"/>
      <c r="AD12" s="19"/>
      <c r="AE12" s="24"/>
      <c r="AF12" s="24"/>
      <c r="AG12" s="21">
        <v>14.023</v>
      </c>
      <c r="AH12" s="21" t="s">
        <v>79</v>
      </c>
      <c r="AI12" s="21">
        <v>0</v>
      </c>
      <c r="AJ12" s="21" t="s">
        <v>79</v>
      </c>
      <c r="AK12" s="23"/>
      <c r="AL12" s="23"/>
      <c r="AQ12" s="23"/>
    </row>
    <row r="13" spans="1:54" ht="46.5" customHeight="1">
      <c r="A13" s="75" t="s">
        <v>57</v>
      </c>
      <c r="B13" s="69">
        <v>3112501</v>
      </c>
      <c r="C13" s="70">
        <v>2575.3020000000001</v>
      </c>
      <c r="D13" s="71" t="e">
        <f t="shared" si="0"/>
        <v>#REF!</v>
      </c>
      <c r="E13" s="71" t="e">
        <f t="shared" si="1"/>
        <v>#REF!</v>
      </c>
      <c r="F13" s="73" t="e">
        <f t="shared" si="6"/>
        <v>#REF!</v>
      </c>
      <c r="G13" s="73">
        <f>+C13*AB13/100</f>
        <v>2575.3020000000001</v>
      </c>
      <c r="H13" s="71" t="e">
        <f t="shared" si="2"/>
        <v>#REF!</v>
      </c>
      <c r="I13" s="71" t="e">
        <f>+H13-G13</f>
        <v>#REF!</v>
      </c>
      <c r="J13" s="95" t="e">
        <f t="shared" si="7"/>
        <v>#REF!</v>
      </c>
      <c r="K13" s="129">
        <v>607.5</v>
      </c>
      <c r="L13" s="124" t="e">
        <f t="shared" si="3"/>
        <v>#REF!</v>
      </c>
      <c r="M13" s="74" t="e">
        <f t="shared" si="4"/>
        <v>#REF!</v>
      </c>
      <c r="N13" s="102" t="e">
        <f t="shared" ref="N13:N21" si="10">L13/K13</f>
        <v>#REF!</v>
      </c>
      <c r="O13" s="100">
        <f>+K13*AB13/100</f>
        <v>607.5</v>
      </c>
      <c r="P13" s="74" t="e">
        <f t="shared" si="8"/>
        <v>#REF!</v>
      </c>
      <c r="Q13" s="71" t="e">
        <f>+P13-O13</f>
        <v>#REF!</v>
      </c>
      <c r="R13" s="95" t="e">
        <f t="shared" si="9"/>
        <v>#REF!</v>
      </c>
      <c r="S13" s="73">
        <v>224.458</v>
      </c>
      <c r="T13" s="71" t="e">
        <f>+#REF!+#REF!+#REF!+#REF!+#REF!+#REF!+#REF!+#REF!+#REF!+#REF!+#REF!+#REF!+#REF!+#REF!+#REF!+#REF!+#REF!+#REF!+#REF!+#REF!+#REF!+#REF!+#REF!</f>
        <v>#REF!</v>
      </c>
      <c r="U13" s="71" t="e">
        <f t="shared" si="5"/>
        <v>#REF!</v>
      </c>
      <c r="V13" s="95" t="e">
        <f t="shared" ref="V13:V21" si="11">T13/S13</f>
        <v>#REF!</v>
      </c>
      <c r="W13" s="100">
        <f>+S13*AB13/100</f>
        <v>224.458</v>
      </c>
      <c r="X13" s="71" t="e">
        <f>+T13*AB13/100</f>
        <v>#REF!</v>
      </c>
      <c r="Y13" s="71">
        <v>31221</v>
      </c>
      <c r="Z13" s="74" t="e">
        <f>+X13-W13</f>
        <v>#REF!</v>
      </c>
      <c r="AA13" s="95" t="e">
        <f>X13/W13</f>
        <v>#REF!</v>
      </c>
      <c r="AB13" s="25">
        <v>100</v>
      </c>
      <c r="AC13" s="7" t="s">
        <v>36</v>
      </c>
      <c r="AD13" s="17"/>
      <c r="AE13" s="24" t="e">
        <f t="shared" ref="AE13:AE19" si="12">+T13-AQ13</f>
        <v>#REF!</v>
      </c>
      <c r="AF13" s="24">
        <f t="shared" ref="AF13:AF25" si="13">+C13+S13</f>
        <v>2799.76</v>
      </c>
      <c r="AG13" s="21">
        <v>95.596090320000002</v>
      </c>
      <c r="AH13" s="21">
        <v>95.596090320000002</v>
      </c>
      <c r="AI13" s="21">
        <v>279.33000972000002</v>
      </c>
      <c r="AJ13" s="21">
        <v>279.33000972000002</v>
      </c>
      <c r="AK13" s="23"/>
      <c r="AL13" s="23"/>
      <c r="AQ13" s="23"/>
    </row>
    <row r="14" spans="1:54" ht="46.5" customHeight="1">
      <c r="A14" s="75" t="s">
        <v>6</v>
      </c>
      <c r="B14" s="69">
        <v>3131101</v>
      </c>
      <c r="C14" s="70">
        <v>2571.8530000000001</v>
      </c>
      <c r="D14" s="71" t="e">
        <f t="shared" si="0"/>
        <v>#REF!</v>
      </c>
      <c r="E14" s="71" t="e">
        <f t="shared" si="1"/>
        <v>#REF!</v>
      </c>
      <c r="F14" s="73" t="e">
        <f t="shared" si="6"/>
        <v>#REF!</v>
      </c>
      <c r="G14" s="73">
        <f>+C14*AB14/100</f>
        <v>2571.8530000000001</v>
      </c>
      <c r="H14" s="71" t="e">
        <f t="shared" si="2"/>
        <v>#REF!</v>
      </c>
      <c r="I14" s="71" t="e">
        <f>+H14-G14</f>
        <v>#REF!</v>
      </c>
      <c r="J14" s="95" t="e">
        <f t="shared" si="7"/>
        <v>#REF!</v>
      </c>
      <c r="K14" s="129">
        <v>1140.5</v>
      </c>
      <c r="L14" s="124" t="e">
        <f t="shared" si="3"/>
        <v>#REF!</v>
      </c>
      <c r="M14" s="74" t="e">
        <f t="shared" si="4"/>
        <v>#REF!</v>
      </c>
      <c r="N14" s="102" t="e">
        <f t="shared" si="10"/>
        <v>#REF!</v>
      </c>
      <c r="O14" s="100">
        <f>+K14*AB14/100</f>
        <v>1140.5</v>
      </c>
      <c r="P14" s="74" t="e">
        <f t="shared" si="8"/>
        <v>#REF!</v>
      </c>
      <c r="Q14" s="71" t="e">
        <f>+P14-O14</f>
        <v>#REF!</v>
      </c>
      <c r="R14" s="95" t="e">
        <f t="shared" si="9"/>
        <v>#REF!</v>
      </c>
      <c r="S14" s="73">
        <v>296.24200000000002</v>
      </c>
      <c r="T14" s="71" t="e">
        <f>+#REF!+#REF!+#REF!+#REF!+#REF!</f>
        <v>#REF!</v>
      </c>
      <c r="U14" s="71" t="e">
        <f t="shared" si="5"/>
        <v>#REF!</v>
      </c>
      <c r="V14" s="95" t="e">
        <f t="shared" si="11"/>
        <v>#REF!</v>
      </c>
      <c r="W14" s="100">
        <f>+S14*AB14/100</f>
        <v>296.24200000000002</v>
      </c>
      <c r="X14" s="71" t="e">
        <f>+T14*AB14/100</f>
        <v>#REF!</v>
      </c>
      <c r="Y14" s="71">
        <v>53921</v>
      </c>
      <c r="Z14" s="74" t="e">
        <f>+X14-W14</f>
        <v>#REF!</v>
      </c>
      <c r="AA14" s="95" t="e">
        <f>X14/W14</f>
        <v>#REF!</v>
      </c>
      <c r="AB14" s="25">
        <v>100</v>
      </c>
      <c r="AC14" s="14" t="s">
        <v>37</v>
      </c>
      <c r="AD14" s="19"/>
      <c r="AE14" s="24" t="e">
        <f t="shared" si="12"/>
        <v>#REF!</v>
      </c>
      <c r="AF14" s="24">
        <f t="shared" si="13"/>
        <v>2868.0950000000003</v>
      </c>
      <c r="AG14" s="21">
        <v>332.1428224</v>
      </c>
      <c r="AH14" s="21">
        <v>332.1428224</v>
      </c>
      <c r="AI14" s="21">
        <v>333.98334090999998</v>
      </c>
      <c r="AJ14" s="21">
        <v>333.98334090999998</v>
      </c>
      <c r="AK14" s="23"/>
      <c r="AL14" s="23"/>
      <c r="AQ14" s="23"/>
    </row>
    <row r="15" spans="1:54" ht="46.5" customHeight="1">
      <c r="A15" s="75" t="s">
        <v>25</v>
      </c>
      <c r="B15" s="69">
        <v>3131204</v>
      </c>
      <c r="C15" s="70">
        <v>3377.6439999999998</v>
      </c>
      <c r="D15" s="71" t="e">
        <f t="shared" si="0"/>
        <v>#REF!</v>
      </c>
      <c r="E15" s="71" t="e">
        <f t="shared" si="1"/>
        <v>#REF!</v>
      </c>
      <c r="F15" s="73" t="e">
        <f t="shared" si="6"/>
        <v>#REF!</v>
      </c>
      <c r="G15" s="73">
        <f>+C15*AB15/100</f>
        <v>3377.6439999999998</v>
      </c>
      <c r="H15" s="71" t="e">
        <f t="shared" si="2"/>
        <v>#REF!</v>
      </c>
      <c r="I15" s="71" t="e">
        <f>+H15-G15</f>
        <v>#REF!</v>
      </c>
      <c r="J15" s="95" t="e">
        <f t="shared" si="7"/>
        <v>#REF!</v>
      </c>
      <c r="K15" s="129">
        <v>1194.7</v>
      </c>
      <c r="L15" s="124" t="e">
        <f t="shared" si="3"/>
        <v>#REF!</v>
      </c>
      <c r="M15" s="74" t="e">
        <f t="shared" si="4"/>
        <v>#REF!</v>
      </c>
      <c r="N15" s="102" t="e">
        <f t="shared" si="10"/>
        <v>#REF!</v>
      </c>
      <c r="O15" s="100">
        <f>+K15*AB15/100</f>
        <v>1194.7</v>
      </c>
      <c r="P15" s="74" t="e">
        <f t="shared" si="8"/>
        <v>#REF!</v>
      </c>
      <c r="Q15" s="71" t="e">
        <f>+P15-O15</f>
        <v>#REF!</v>
      </c>
      <c r="R15" s="95" t="e">
        <f t="shared" si="9"/>
        <v>#REF!</v>
      </c>
      <c r="S15" s="73">
        <v>322.72699999999998</v>
      </c>
      <c r="T15" s="71" t="e">
        <f>+#REF!</f>
        <v>#REF!</v>
      </c>
      <c r="U15" s="71" t="e">
        <f t="shared" si="5"/>
        <v>#REF!</v>
      </c>
      <c r="V15" s="95" t="e">
        <f t="shared" si="11"/>
        <v>#REF!</v>
      </c>
      <c r="W15" s="100">
        <f>+S15*AB15/100</f>
        <v>322.72699999999998</v>
      </c>
      <c r="X15" s="71" t="e">
        <f>+T15*AB15/100</f>
        <v>#REF!</v>
      </c>
      <c r="Y15" s="71">
        <v>62069</v>
      </c>
      <c r="Z15" s="74" t="e">
        <f>+X15-W15</f>
        <v>#REF!</v>
      </c>
      <c r="AA15" s="95" t="e">
        <f>X15/W15</f>
        <v>#REF!</v>
      </c>
      <c r="AB15" s="25">
        <v>100</v>
      </c>
      <c r="AC15" s="14" t="s">
        <v>38</v>
      </c>
      <c r="AD15" s="19"/>
      <c r="AE15" s="24" t="e">
        <f t="shared" si="12"/>
        <v>#REF!</v>
      </c>
      <c r="AF15" s="24">
        <f t="shared" si="13"/>
        <v>3700.3709999999996</v>
      </c>
      <c r="AG15" s="21">
        <v>413.58718860000005</v>
      </c>
      <c r="AH15" s="21">
        <v>413.5871886000001</v>
      </c>
      <c r="AI15" s="21">
        <v>440.73541767999995</v>
      </c>
      <c r="AJ15" s="21">
        <v>440.73541767999995</v>
      </c>
      <c r="AK15" s="23"/>
      <c r="AL15" s="23"/>
      <c r="AQ15" s="23"/>
    </row>
    <row r="16" spans="1:54" ht="46.5" customHeight="1">
      <c r="A16" s="75" t="s">
        <v>26</v>
      </c>
      <c r="B16" s="69">
        <v>3131203</v>
      </c>
      <c r="C16" s="70">
        <v>3351</v>
      </c>
      <c r="D16" s="71" t="e">
        <f t="shared" si="0"/>
        <v>#REF!</v>
      </c>
      <c r="E16" s="71" t="e">
        <f t="shared" si="1"/>
        <v>#REF!</v>
      </c>
      <c r="F16" s="73" t="e">
        <f t="shared" si="6"/>
        <v>#REF!</v>
      </c>
      <c r="G16" s="73">
        <f>+C16*AB16/100</f>
        <v>3351</v>
      </c>
      <c r="H16" s="71" t="e">
        <f t="shared" si="2"/>
        <v>#REF!</v>
      </c>
      <c r="I16" s="71" t="e">
        <f>+H16-G16</f>
        <v>#REF!</v>
      </c>
      <c r="J16" s="95" t="e">
        <f t="shared" si="7"/>
        <v>#REF!</v>
      </c>
      <c r="K16" s="129">
        <v>493.9</v>
      </c>
      <c r="L16" s="124" t="e">
        <f t="shared" si="3"/>
        <v>#REF!</v>
      </c>
      <c r="M16" s="74" t="e">
        <f t="shared" si="4"/>
        <v>#REF!</v>
      </c>
      <c r="N16" s="102" t="e">
        <f t="shared" si="10"/>
        <v>#REF!</v>
      </c>
      <c r="O16" s="100">
        <f>+K16*AB16/100</f>
        <v>493.9</v>
      </c>
      <c r="P16" s="74" t="e">
        <f t="shared" si="8"/>
        <v>#REF!</v>
      </c>
      <c r="Q16" s="71" t="e">
        <f>+P16-O16</f>
        <v>#REF!</v>
      </c>
      <c r="R16" s="95" t="e">
        <f t="shared" si="9"/>
        <v>#REF!</v>
      </c>
      <c r="S16" s="73">
        <v>163.80699999999999</v>
      </c>
      <c r="T16" s="71" t="e">
        <f>+#REF!+#REF!+#REF!+#REF!+#REF!+#REF!+#REF!+#REF!+#REF!+#REF!</f>
        <v>#REF!</v>
      </c>
      <c r="U16" s="71" t="e">
        <f t="shared" si="5"/>
        <v>#REF!</v>
      </c>
      <c r="V16" s="95" t="e">
        <f t="shared" si="11"/>
        <v>#REF!</v>
      </c>
      <c r="W16" s="100">
        <f>+S16*AB16/100</f>
        <v>163.80699999999999</v>
      </c>
      <c r="X16" s="71" t="e">
        <f>+T16*AB16/100</f>
        <v>#REF!</v>
      </c>
      <c r="Y16" s="71">
        <v>71936</v>
      </c>
      <c r="Z16" s="74" t="e">
        <f>+X16-W16</f>
        <v>#REF!</v>
      </c>
      <c r="AA16" s="95" t="e">
        <f>X16/W16</f>
        <v>#REF!</v>
      </c>
      <c r="AB16" s="25">
        <v>100</v>
      </c>
      <c r="AC16" s="11" t="s">
        <v>33</v>
      </c>
      <c r="AD16" s="16"/>
      <c r="AE16" s="24" t="e">
        <f t="shared" si="12"/>
        <v>#REF!</v>
      </c>
      <c r="AF16" s="24">
        <f t="shared" si="13"/>
        <v>3514.8069999999998</v>
      </c>
      <c r="AG16" s="21">
        <v>224.81815067000002</v>
      </c>
      <c r="AH16" s="21">
        <v>224.81815067000002</v>
      </c>
      <c r="AI16" s="21">
        <v>162.83205653999997</v>
      </c>
      <c r="AJ16" s="21">
        <v>162.83205653999997</v>
      </c>
      <c r="AK16" s="23"/>
      <c r="AL16" s="23"/>
      <c r="AQ16" s="23"/>
    </row>
    <row r="17" spans="1:54" ht="46.5" customHeight="1">
      <c r="A17" s="75" t="s">
        <v>5</v>
      </c>
      <c r="B17" s="69">
        <v>3136100</v>
      </c>
      <c r="C17" s="70">
        <v>858</v>
      </c>
      <c r="D17" s="71" t="e">
        <f t="shared" si="0"/>
        <v>#REF!</v>
      </c>
      <c r="E17" s="71" t="e">
        <f t="shared" si="1"/>
        <v>#REF!</v>
      </c>
      <c r="F17" s="73" t="e">
        <f t="shared" si="6"/>
        <v>#REF!</v>
      </c>
      <c r="G17" s="73">
        <f>+C17*AB17/100</f>
        <v>858</v>
      </c>
      <c r="H17" s="71" t="e">
        <f t="shared" si="2"/>
        <v>#REF!</v>
      </c>
      <c r="I17" s="71" t="e">
        <f>+H17-G17</f>
        <v>#REF!</v>
      </c>
      <c r="J17" s="95" t="e">
        <f t="shared" si="7"/>
        <v>#REF!</v>
      </c>
      <c r="K17" s="129">
        <v>135.80000000000001</v>
      </c>
      <c r="L17" s="124" t="e">
        <f t="shared" si="3"/>
        <v>#REF!</v>
      </c>
      <c r="M17" s="74" t="e">
        <f t="shared" si="4"/>
        <v>#REF!</v>
      </c>
      <c r="N17" s="102" t="e">
        <f t="shared" si="10"/>
        <v>#REF!</v>
      </c>
      <c r="O17" s="100">
        <f>+K17*AB17/100</f>
        <v>135.80000000000001</v>
      </c>
      <c r="P17" s="74" t="e">
        <f t="shared" si="8"/>
        <v>#REF!</v>
      </c>
      <c r="Q17" s="71" t="e">
        <f>+P17-O17</f>
        <v>#REF!</v>
      </c>
      <c r="R17" s="95" t="e">
        <f t="shared" si="9"/>
        <v>#REF!</v>
      </c>
      <c r="S17" s="73">
        <v>33.707000000000001</v>
      </c>
      <c r="T17" s="71" t="e">
        <f>+#REF!+#REF!+#REF!+#REF!+#REF!</f>
        <v>#REF!</v>
      </c>
      <c r="U17" s="71" t="e">
        <f t="shared" si="5"/>
        <v>#REF!</v>
      </c>
      <c r="V17" s="95" t="e">
        <f t="shared" si="11"/>
        <v>#REF!</v>
      </c>
      <c r="W17" s="100">
        <f>+S17*AB17/100</f>
        <v>33.707000000000001</v>
      </c>
      <c r="X17" s="71" t="e">
        <f>+T17*AB17/100</f>
        <v>#REF!</v>
      </c>
      <c r="Y17" s="115">
        <v>70688.7</v>
      </c>
      <c r="Z17" s="74" t="e">
        <f>+X17-W17</f>
        <v>#REF!</v>
      </c>
      <c r="AA17" s="95" t="e">
        <f>X17/W17</f>
        <v>#REF!</v>
      </c>
      <c r="AB17" s="25">
        <v>100</v>
      </c>
      <c r="AC17" s="11" t="s">
        <v>30</v>
      </c>
      <c r="AD17" s="16"/>
      <c r="AE17" s="24" t="e">
        <f t="shared" si="12"/>
        <v>#REF!</v>
      </c>
      <c r="AF17" s="24">
        <f t="shared" si="13"/>
        <v>891.70699999999999</v>
      </c>
      <c r="AG17" s="21">
        <v>107.24090931000002</v>
      </c>
      <c r="AH17" s="21">
        <v>107.24090931000002</v>
      </c>
      <c r="AI17" s="21">
        <v>137.01952410000001</v>
      </c>
      <c r="AJ17" s="21">
        <v>137.01952410000001</v>
      </c>
      <c r="AK17" s="23"/>
      <c r="AL17" s="23"/>
      <c r="AQ17" s="23"/>
    </row>
    <row r="18" spans="1:54" ht="46.5" customHeight="1">
      <c r="A18" s="75" t="s">
        <v>4</v>
      </c>
      <c r="B18" s="69">
        <v>3141102</v>
      </c>
      <c r="C18" s="70">
        <v>21255.711000000007</v>
      </c>
      <c r="D18" s="71" t="e">
        <f t="shared" si="0"/>
        <v>#REF!</v>
      </c>
      <c r="E18" s="71" t="e">
        <f t="shared" si="1"/>
        <v>#REF!</v>
      </c>
      <c r="F18" s="73" t="e">
        <f t="shared" si="6"/>
        <v>#REF!</v>
      </c>
      <c r="G18" s="100" t="s">
        <v>79</v>
      </c>
      <c r="H18" s="90" t="s">
        <v>79</v>
      </c>
      <c r="I18" s="90" t="s">
        <v>79</v>
      </c>
      <c r="J18" s="117" t="s">
        <v>79</v>
      </c>
      <c r="K18" s="129">
        <f>2575.548-1433.84322371775</f>
        <v>1141.7047762822497</v>
      </c>
      <c r="L18" s="124" t="e">
        <f t="shared" si="3"/>
        <v>#REF!</v>
      </c>
      <c r="M18" s="74" t="e">
        <f t="shared" si="4"/>
        <v>#REF!</v>
      </c>
      <c r="N18" s="102" t="e">
        <f t="shared" si="10"/>
        <v>#REF!</v>
      </c>
      <c r="O18" s="100" t="s">
        <v>79</v>
      </c>
      <c r="P18" s="74"/>
      <c r="Q18" s="90" t="s">
        <v>79</v>
      </c>
      <c r="R18" s="117" t="s">
        <v>79</v>
      </c>
      <c r="S18" s="73">
        <f>836.4934304+483-585-341.092213999999</f>
        <v>393.40121640000086</v>
      </c>
      <c r="T18" s="71" t="e">
        <f>+#REF!+#REF!+#REF!+#REF!+#REF!+#REF!+#REF!+#REF!+#REF!</f>
        <v>#REF!</v>
      </c>
      <c r="U18" s="71" t="e">
        <f t="shared" si="5"/>
        <v>#REF!</v>
      </c>
      <c r="V18" s="95" t="e">
        <f t="shared" si="11"/>
        <v>#REF!</v>
      </c>
      <c r="W18" s="100" t="s">
        <v>79</v>
      </c>
      <c r="X18" s="90" t="s">
        <v>79</v>
      </c>
      <c r="Y18" s="90" t="s">
        <v>79</v>
      </c>
      <c r="Z18" s="90" t="s">
        <v>79</v>
      </c>
      <c r="AA18" s="117" t="s">
        <v>79</v>
      </c>
      <c r="AB18" s="9">
        <v>0</v>
      </c>
      <c r="AC18" s="11" t="s">
        <v>27</v>
      </c>
      <c r="AD18" s="16"/>
      <c r="AE18" s="24" t="e">
        <f t="shared" si="12"/>
        <v>#REF!</v>
      </c>
      <c r="AF18" s="24">
        <f t="shared" si="13"/>
        <v>21649.112216400008</v>
      </c>
      <c r="AG18" s="21">
        <v>383.09004949000001</v>
      </c>
      <c r="AH18" s="21" t="s">
        <v>79</v>
      </c>
      <c r="AI18" s="21">
        <v>458.50333920999998</v>
      </c>
      <c r="AJ18" s="21" t="s">
        <v>79</v>
      </c>
      <c r="AK18" s="23"/>
      <c r="AL18" s="23"/>
      <c r="AQ18" s="23"/>
    </row>
    <row r="19" spans="1:54" ht="46.5" customHeight="1">
      <c r="A19" s="75" t="s">
        <v>17</v>
      </c>
      <c r="B19" s="69">
        <v>3141201</v>
      </c>
      <c r="C19" s="70">
        <v>713</v>
      </c>
      <c r="D19" s="71" t="e">
        <f t="shared" si="0"/>
        <v>#REF!</v>
      </c>
      <c r="E19" s="71" t="e">
        <f t="shared" si="1"/>
        <v>#REF!</v>
      </c>
      <c r="F19" s="73" t="e">
        <f t="shared" si="6"/>
        <v>#REF!</v>
      </c>
      <c r="G19" s="73">
        <f>+C19*AB19/100</f>
        <v>713</v>
      </c>
      <c r="H19" s="71" t="e">
        <f t="shared" si="2"/>
        <v>#REF!</v>
      </c>
      <c r="I19" s="71" t="e">
        <f>+H19-G19</f>
        <v>#REF!</v>
      </c>
      <c r="J19" s="95" t="e">
        <f t="shared" si="7"/>
        <v>#REF!</v>
      </c>
      <c r="K19" s="129">
        <v>489</v>
      </c>
      <c r="L19" s="124" t="e">
        <f t="shared" si="3"/>
        <v>#REF!</v>
      </c>
      <c r="M19" s="74" t="e">
        <f t="shared" si="4"/>
        <v>#REF!</v>
      </c>
      <c r="N19" s="102" t="e">
        <f t="shared" si="10"/>
        <v>#REF!</v>
      </c>
      <c r="O19" s="100">
        <f>+K19*AB19/100</f>
        <v>489</v>
      </c>
      <c r="P19" s="74" t="e">
        <f t="shared" si="8"/>
        <v>#REF!</v>
      </c>
      <c r="Q19" s="71" t="e">
        <f>+P19-O19</f>
        <v>#REF!</v>
      </c>
      <c r="R19" s="95" t="e">
        <f t="shared" si="9"/>
        <v>#REF!</v>
      </c>
      <c r="S19" s="73">
        <v>281.37</v>
      </c>
      <c r="T19" s="71" t="e">
        <f>+#REF!+#REF!+#REF!+#REF!</f>
        <v>#REF!</v>
      </c>
      <c r="U19" s="71" t="e">
        <f t="shared" si="5"/>
        <v>#REF!</v>
      </c>
      <c r="V19" s="95" t="e">
        <f t="shared" si="11"/>
        <v>#REF!</v>
      </c>
      <c r="W19" s="100">
        <f>+S19*AB19/100</f>
        <v>281.37</v>
      </c>
      <c r="X19" s="71" t="e">
        <f>+T19*AB19/100</f>
        <v>#REF!</v>
      </c>
      <c r="Y19" s="71">
        <v>87956</v>
      </c>
      <c r="Z19" s="74" t="e">
        <f>+X19-W19</f>
        <v>#REF!</v>
      </c>
      <c r="AA19" s="131" t="e">
        <f>X19/W19</f>
        <v>#REF!</v>
      </c>
      <c r="AB19" s="9">
        <v>100</v>
      </c>
      <c r="AC19" s="11" t="s">
        <v>29</v>
      </c>
      <c r="AD19" s="16"/>
      <c r="AE19" s="24" t="e">
        <f t="shared" si="12"/>
        <v>#REF!</v>
      </c>
      <c r="AF19" s="24">
        <f t="shared" si="13"/>
        <v>994.37</v>
      </c>
      <c r="AG19" s="21">
        <v>236.81367849999998</v>
      </c>
      <c r="AH19" s="21">
        <v>236.81367849999998</v>
      </c>
      <c r="AI19" s="21">
        <v>178.31163863</v>
      </c>
      <c r="AJ19" s="21">
        <v>178.31163863</v>
      </c>
      <c r="AK19" s="23"/>
      <c r="AL19" s="23"/>
      <c r="AQ19" s="23"/>
    </row>
    <row r="20" spans="1:54" ht="46.5" customHeight="1">
      <c r="A20" s="75" t="s">
        <v>58</v>
      </c>
      <c r="B20" s="69">
        <v>3146106</v>
      </c>
      <c r="C20" s="70">
        <v>76.680000000000007</v>
      </c>
      <c r="D20" s="71" t="e">
        <f t="shared" si="0"/>
        <v>#REF!</v>
      </c>
      <c r="E20" s="71" t="e">
        <f t="shared" si="1"/>
        <v>#REF!</v>
      </c>
      <c r="F20" s="73" t="e">
        <f t="shared" si="6"/>
        <v>#REF!</v>
      </c>
      <c r="G20" s="73">
        <f>+C20*AB20/100</f>
        <v>76.680000000000007</v>
      </c>
      <c r="H20" s="71" t="e">
        <f t="shared" si="2"/>
        <v>#REF!</v>
      </c>
      <c r="I20" s="71" t="e">
        <f>+H20-G20</f>
        <v>#REF!</v>
      </c>
      <c r="J20" s="95" t="e">
        <f t="shared" si="7"/>
        <v>#REF!</v>
      </c>
      <c r="K20" s="129">
        <v>76.680000000000007</v>
      </c>
      <c r="L20" s="124" t="e">
        <f t="shared" si="3"/>
        <v>#REF!</v>
      </c>
      <c r="M20" s="74" t="e">
        <f t="shared" si="4"/>
        <v>#REF!</v>
      </c>
      <c r="N20" s="102" t="e">
        <f t="shared" si="10"/>
        <v>#REF!</v>
      </c>
      <c r="O20" s="100">
        <f>+K20*AB20/100</f>
        <v>76.680000000000007</v>
      </c>
      <c r="P20" s="74" t="e">
        <f t="shared" si="8"/>
        <v>#REF!</v>
      </c>
      <c r="Q20" s="71" t="e">
        <f>+P20-O20</f>
        <v>#REF!</v>
      </c>
      <c r="R20" s="95" t="e">
        <f t="shared" si="9"/>
        <v>#REF!</v>
      </c>
      <c r="S20" s="73">
        <v>24.501999999999999</v>
      </c>
      <c r="T20" s="71" t="e">
        <f>+#REF!+#REF!+#REF!+#REF!+#REF!</f>
        <v>#REF!</v>
      </c>
      <c r="U20" s="71" t="e">
        <f t="shared" si="5"/>
        <v>#REF!</v>
      </c>
      <c r="V20" s="95" t="e">
        <f t="shared" si="11"/>
        <v>#REF!</v>
      </c>
      <c r="W20" s="100">
        <f>+S20*AB20/100</f>
        <v>24.501999999999999</v>
      </c>
      <c r="X20" s="71" t="e">
        <f>+T20*AB20/100</f>
        <v>#REF!</v>
      </c>
      <c r="Y20" s="71"/>
      <c r="Z20" s="74" t="e">
        <f>+X20-W20</f>
        <v>#REF!</v>
      </c>
      <c r="AA20" s="131" t="e">
        <f>X20/W20</f>
        <v>#REF!</v>
      </c>
      <c r="AB20" s="9">
        <v>100</v>
      </c>
      <c r="AC20" s="11"/>
      <c r="AD20" s="16"/>
      <c r="AE20" s="24"/>
      <c r="AF20" s="24">
        <f t="shared" si="13"/>
        <v>101.182</v>
      </c>
      <c r="AG20" s="21">
        <v>4.1488291200000003</v>
      </c>
      <c r="AH20" s="21">
        <v>4.1488291200000003</v>
      </c>
      <c r="AI20" s="21">
        <v>18.991</v>
      </c>
      <c r="AJ20" s="21">
        <v>18.991</v>
      </c>
      <c r="AK20" s="23"/>
      <c r="AL20" s="23"/>
      <c r="AQ20" s="23"/>
    </row>
    <row r="21" spans="1:54" ht="46.5" customHeight="1">
      <c r="A21" s="75" t="s">
        <v>8</v>
      </c>
      <c r="B21" s="69">
        <v>3145204</v>
      </c>
      <c r="C21" s="70">
        <v>65</v>
      </c>
      <c r="D21" s="71" t="e">
        <f t="shared" si="0"/>
        <v>#REF!</v>
      </c>
      <c r="E21" s="71" t="e">
        <f t="shared" si="1"/>
        <v>#REF!</v>
      </c>
      <c r="F21" s="73" t="e">
        <f t="shared" si="6"/>
        <v>#REF!</v>
      </c>
      <c r="G21" s="73">
        <f>+C21*AB21/100</f>
        <v>65</v>
      </c>
      <c r="H21" s="71" t="e">
        <f t="shared" si="2"/>
        <v>#REF!</v>
      </c>
      <c r="I21" s="71" t="e">
        <f>+H21-G21</f>
        <v>#REF!</v>
      </c>
      <c r="J21" s="95" t="e">
        <f t="shared" si="7"/>
        <v>#REF!</v>
      </c>
      <c r="K21" s="129">
        <v>3.9849999999999999</v>
      </c>
      <c r="L21" s="124" t="e">
        <f t="shared" si="3"/>
        <v>#REF!</v>
      </c>
      <c r="M21" s="74" t="e">
        <f t="shared" si="4"/>
        <v>#REF!</v>
      </c>
      <c r="N21" s="102" t="e">
        <f t="shared" si="10"/>
        <v>#REF!</v>
      </c>
      <c r="O21" s="100">
        <f>+K21*AB21/100</f>
        <v>3.9849999999999999</v>
      </c>
      <c r="P21" s="74" t="e">
        <f t="shared" si="8"/>
        <v>#REF!</v>
      </c>
      <c r="Q21" s="71" t="e">
        <f>+P21-O21</f>
        <v>#REF!</v>
      </c>
      <c r="R21" s="95" t="e">
        <f t="shared" si="9"/>
        <v>#REF!</v>
      </c>
      <c r="S21" s="73">
        <v>0.65</v>
      </c>
      <c r="T21" s="71" t="e">
        <f>+#REF!+#REF!+#REF!+#REF!+#REF!+#REF!</f>
        <v>#REF!</v>
      </c>
      <c r="U21" s="71" t="e">
        <f t="shared" si="5"/>
        <v>#REF!</v>
      </c>
      <c r="V21" s="95" t="e">
        <f t="shared" si="11"/>
        <v>#REF!</v>
      </c>
      <c r="W21" s="100">
        <f>+S21*AB21/100</f>
        <v>0.65</v>
      </c>
      <c r="X21" s="71" t="e">
        <f>+T21*AB21/100</f>
        <v>#REF!</v>
      </c>
      <c r="Y21" s="71">
        <v>164.84641999999999</v>
      </c>
      <c r="Z21" s="74" t="e">
        <f>+X21-W21</f>
        <v>#REF!</v>
      </c>
      <c r="AA21" s="95" t="e">
        <f>X21/W21</f>
        <v>#REF!</v>
      </c>
      <c r="AB21" s="25">
        <v>100</v>
      </c>
      <c r="AC21" s="11" t="s">
        <v>32</v>
      </c>
      <c r="AD21" s="16"/>
      <c r="AE21" s="24" t="e">
        <f>+T21-AQ21</f>
        <v>#REF!</v>
      </c>
      <c r="AF21" s="24">
        <f t="shared" si="13"/>
        <v>65.650000000000006</v>
      </c>
      <c r="AG21" s="21">
        <v>1.42039038</v>
      </c>
      <c r="AH21" s="21">
        <v>1.42039038</v>
      </c>
      <c r="AI21" s="21">
        <v>2.2600880300000004</v>
      </c>
      <c r="AJ21" s="21">
        <v>2.2600880300000004</v>
      </c>
      <c r="AK21" s="23"/>
      <c r="AL21" s="23"/>
      <c r="AQ21" s="23"/>
    </row>
    <row r="22" spans="1:54" ht="46.5" customHeight="1">
      <c r="A22" s="75" t="s">
        <v>16</v>
      </c>
      <c r="B22" s="69">
        <v>3413100</v>
      </c>
      <c r="C22" s="90" t="s">
        <v>79</v>
      </c>
      <c r="D22" s="71" t="e">
        <f t="shared" si="0"/>
        <v>#REF!</v>
      </c>
      <c r="E22" s="90" t="s">
        <v>79</v>
      </c>
      <c r="F22" s="73" t="s">
        <v>79</v>
      </c>
      <c r="G22" s="100" t="s">
        <v>79</v>
      </c>
      <c r="H22" s="71" t="e">
        <f t="shared" si="2"/>
        <v>#REF!</v>
      </c>
      <c r="I22" s="90" t="s">
        <v>79</v>
      </c>
      <c r="J22" s="117" t="s">
        <v>79</v>
      </c>
      <c r="K22" s="129" t="s">
        <v>79</v>
      </c>
      <c r="L22" s="124" t="e">
        <f t="shared" si="3"/>
        <v>#REF!</v>
      </c>
      <c r="M22" s="90" t="s">
        <v>79</v>
      </c>
      <c r="N22" s="118" t="s">
        <v>79</v>
      </c>
      <c r="O22" s="100" t="s">
        <v>79</v>
      </c>
      <c r="P22" s="74" t="e">
        <f t="shared" si="8"/>
        <v>#REF!</v>
      </c>
      <c r="Q22" s="90" t="s">
        <v>79</v>
      </c>
      <c r="R22" s="117" t="s">
        <v>79</v>
      </c>
      <c r="S22" s="73" t="s">
        <v>79</v>
      </c>
      <c r="T22" s="71" t="e">
        <f>+#REF!</f>
        <v>#REF!</v>
      </c>
      <c r="U22" s="71"/>
      <c r="V22" s="95"/>
      <c r="W22" s="100" t="s">
        <v>79</v>
      </c>
      <c r="X22" s="71" t="e">
        <f>+T22*AB22/100</f>
        <v>#REF!</v>
      </c>
      <c r="Y22" s="71">
        <v>1639.6</v>
      </c>
      <c r="Z22" s="90" t="s">
        <v>79</v>
      </c>
      <c r="AA22" s="117" t="s">
        <v>79</v>
      </c>
      <c r="AB22" s="25">
        <v>100</v>
      </c>
      <c r="AC22" s="11"/>
      <c r="AD22" s="16"/>
      <c r="AE22" s="24" t="e">
        <f>+T22-AQ22</f>
        <v>#REF!</v>
      </c>
      <c r="AF22" s="24" t="e">
        <f t="shared" si="13"/>
        <v>#VALUE!</v>
      </c>
      <c r="AG22" s="21">
        <v>5.6232309900000006</v>
      </c>
      <c r="AH22" s="21">
        <v>5.6232309900000006</v>
      </c>
      <c r="AI22" s="21">
        <v>0.55024577999999935</v>
      </c>
      <c r="AJ22" s="21">
        <v>0.55024577999999935</v>
      </c>
      <c r="AK22" s="23"/>
      <c r="AL22" s="23"/>
      <c r="AQ22" s="23"/>
    </row>
    <row r="23" spans="1:54" ht="46.5" customHeight="1">
      <c r="A23" s="75" t="s">
        <v>7</v>
      </c>
      <c r="B23" s="69">
        <v>3422101</v>
      </c>
      <c r="C23" s="70">
        <v>840.78</v>
      </c>
      <c r="D23" s="71" t="e">
        <f t="shared" si="0"/>
        <v>#REF!</v>
      </c>
      <c r="E23" s="71" t="e">
        <f t="shared" si="1"/>
        <v>#REF!</v>
      </c>
      <c r="F23" s="73" t="e">
        <f t="shared" si="6"/>
        <v>#REF!</v>
      </c>
      <c r="G23" s="100" t="s">
        <v>79</v>
      </c>
      <c r="H23" s="90" t="s">
        <v>79</v>
      </c>
      <c r="I23" s="90" t="s">
        <v>79</v>
      </c>
      <c r="J23" s="117" t="s">
        <v>79</v>
      </c>
      <c r="K23" s="129">
        <v>216.9</v>
      </c>
      <c r="L23" s="124" t="e">
        <f t="shared" si="3"/>
        <v>#REF!</v>
      </c>
      <c r="M23" s="74" t="e">
        <f>+L23-K23</f>
        <v>#REF!</v>
      </c>
      <c r="N23" s="102" t="e">
        <f>L23/K23</f>
        <v>#REF!</v>
      </c>
      <c r="O23" s="100" t="s">
        <v>79</v>
      </c>
      <c r="P23" s="74" t="s">
        <v>79</v>
      </c>
      <c r="Q23" s="90" t="s">
        <v>79</v>
      </c>
      <c r="R23" s="117" t="s">
        <v>79</v>
      </c>
      <c r="S23" s="73">
        <v>84.750624000000016</v>
      </c>
      <c r="T23" s="71" t="e">
        <f>+#REF!+#REF!+#REF!+#REF!+#REF!+#REF!+#REF!+#REF!+#REF!+#REF!+#REF!+#REF!+#REF!+#REF!+#REF!+#REF!+#REF!+#REF!+#REF!+#REF!+#REF!+#REF!</f>
        <v>#REF!</v>
      </c>
      <c r="U23" s="71" t="e">
        <f>+T23-S23</f>
        <v>#REF!</v>
      </c>
      <c r="V23" s="95" t="e">
        <f>T23/S23</f>
        <v>#REF!</v>
      </c>
      <c r="W23" s="100" t="s">
        <v>79</v>
      </c>
      <c r="X23" s="90" t="s">
        <v>79</v>
      </c>
      <c r="Y23" s="90" t="s">
        <v>79</v>
      </c>
      <c r="Z23" s="90" t="s">
        <v>79</v>
      </c>
      <c r="AA23" s="117" t="s">
        <v>79</v>
      </c>
      <c r="AB23" s="9">
        <v>0</v>
      </c>
      <c r="AC23" s="11"/>
      <c r="AD23" s="16"/>
      <c r="AE23" s="24" t="e">
        <f>+T23-AQ23</f>
        <v>#REF!</v>
      </c>
      <c r="AF23" s="24">
        <f t="shared" si="13"/>
        <v>925.53062399999999</v>
      </c>
      <c r="AG23" s="21">
        <v>92.307909509999988</v>
      </c>
      <c r="AH23" s="21" t="s">
        <v>79</v>
      </c>
      <c r="AI23" s="21">
        <v>89.303677570000005</v>
      </c>
      <c r="AJ23" s="21" t="s">
        <v>79</v>
      </c>
      <c r="AK23" s="23"/>
      <c r="AL23" s="23"/>
      <c r="AQ23" s="23"/>
    </row>
    <row r="24" spans="1:54" ht="46.5" customHeight="1">
      <c r="A24" s="75" t="s">
        <v>15</v>
      </c>
      <c r="B24" s="69">
        <v>3422201</v>
      </c>
      <c r="C24" s="70">
        <v>300.02499999999998</v>
      </c>
      <c r="D24" s="71" t="e">
        <f t="shared" si="0"/>
        <v>#REF!</v>
      </c>
      <c r="E24" s="71" t="e">
        <f>+D24-C24</f>
        <v>#REF!</v>
      </c>
      <c r="F24" s="73" t="e">
        <f>D24/C24*100</f>
        <v>#REF!</v>
      </c>
      <c r="G24" s="100" t="s">
        <v>79</v>
      </c>
      <c r="H24" s="90" t="s">
        <v>79</v>
      </c>
      <c r="I24" s="90" t="s">
        <v>79</v>
      </c>
      <c r="J24" s="117" t="s">
        <v>79</v>
      </c>
      <c r="K24" s="129">
        <v>21.8</v>
      </c>
      <c r="L24" s="124" t="e">
        <f t="shared" si="3"/>
        <v>#REF!</v>
      </c>
      <c r="M24" s="74" t="e">
        <f>+L24-K24</f>
        <v>#REF!</v>
      </c>
      <c r="N24" s="102" t="e">
        <f>L24/K24</f>
        <v>#REF!</v>
      </c>
      <c r="O24" s="100" t="s">
        <v>79</v>
      </c>
      <c r="P24" s="74" t="s">
        <v>79</v>
      </c>
      <c r="Q24" s="90" t="s">
        <v>79</v>
      </c>
      <c r="R24" s="117" t="s">
        <v>79</v>
      </c>
      <c r="S24" s="73">
        <v>8.0823400000000003</v>
      </c>
      <c r="T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U24" s="71" t="e">
        <f>+T24-S24</f>
        <v>#REF!</v>
      </c>
      <c r="V24" s="95" t="e">
        <f>T24/S24</f>
        <v>#REF!</v>
      </c>
      <c r="W24" s="100" t="s">
        <v>79</v>
      </c>
      <c r="X24" s="90" t="s">
        <v>79</v>
      </c>
      <c r="Y24" s="90" t="s">
        <v>79</v>
      </c>
      <c r="Z24" s="90" t="s">
        <v>79</v>
      </c>
      <c r="AA24" s="117" t="s">
        <v>79</v>
      </c>
      <c r="AB24" s="25">
        <v>0</v>
      </c>
      <c r="AC24" s="11"/>
      <c r="AD24" s="16"/>
      <c r="AE24" s="24" t="e">
        <f>+T24-AQ24</f>
        <v>#REF!</v>
      </c>
      <c r="AF24" s="24">
        <f t="shared" si="13"/>
        <v>308.10733999999997</v>
      </c>
      <c r="AG24" s="21">
        <v>27.72603157</v>
      </c>
      <c r="AH24" s="21" t="s">
        <v>79</v>
      </c>
      <c r="AI24" s="21">
        <v>24.900681240000001</v>
      </c>
      <c r="AJ24" s="21" t="s">
        <v>79</v>
      </c>
      <c r="AK24" s="23"/>
      <c r="AL24" s="23"/>
      <c r="AQ24" s="23"/>
    </row>
    <row r="25" spans="1:54" ht="46.5" customHeight="1">
      <c r="A25" s="75" t="s">
        <v>11</v>
      </c>
      <c r="B25" s="69">
        <v>3430105</v>
      </c>
      <c r="C25" s="70">
        <v>1574.9680000000001</v>
      </c>
      <c r="D25" s="71" t="e">
        <f t="shared" si="0"/>
        <v>#REF!</v>
      </c>
      <c r="E25" s="71" t="e">
        <f>+D25-C25</f>
        <v>#REF!</v>
      </c>
      <c r="F25" s="73" t="e">
        <f>D25/C25*100</f>
        <v>#REF!</v>
      </c>
      <c r="G25" s="100" t="s">
        <v>79</v>
      </c>
      <c r="H25" s="90" t="s">
        <v>79</v>
      </c>
      <c r="I25" s="90" t="s">
        <v>79</v>
      </c>
      <c r="J25" s="117" t="s">
        <v>79</v>
      </c>
      <c r="K25" s="129">
        <v>482.5</v>
      </c>
      <c r="L25" s="124" t="e">
        <f t="shared" si="3"/>
        <v>#REF!</v>
      </c>
      <c r="M25" s="74" t="e">
        <f>+L25-K25</f>
        <v>#REF!</v>
      </c>
      <c r="N25" s="102" t="e">
        <f>L25/K25</f>
        <v>#REF!</v>
      </c>
      <c r="O25" s="100" t="s">
        <v>79</v>
      </c>
      <c r="P25" s="74" t="s">
        <v>79</v>
      </c>
      <c r="Q25" s="90" t="s">
        <v>79</v>
      </c>
      <c r="R25" s="117" t="s">
        <v>79</v>
      </c>
      <c r="S25" s="73">
        <v>193.08688960000001</v>
      </c>
      <c r="T25" s="71" t="e">
        <f>+#REF!+#REF!+#REF!+#REF!+#REF!+#REF!+#REF!+#REF!+#REF!+#REF!+#REF!+#REF!+#REF!+#REF!+#REF!+#REF!+#REF!+#REF!+#REF!+#REF!+#REF!</f>
        <v>#REF!</v>
      </c>
      <c r="U25" s="71" t="e">
        <f>+T25-S25</f>
        <v>#REF!</v>
      </c>
      <c r="V25" s="95" t="e">
        <f>T25/S25</f>
        <v>#REF!</v>
      </c>
      <c r="W25" s="100" t="s">
        <v>79</v>
      </c>
      <c r="X25" s="90" t="s">
        <v>79</v>
      </c>
      <c r="Y25" s="90" t="s">
        <v>79</v>
      </c>
      <c r="Z25" s="90" t="s">
        <v>79</v>
      </c>
      <c r="AA25" s="117" t="s">
        <v>79</v>
      </c>
      <c r="AB25" s="9">
        <v>0</v>
      </c>
      <c r="AC25" s="11"/>
      <c r="AD25" s="16"/>
      <c r="AE25" s="24" t="e">
        <f>+T25-AQ25</f>
        <v>#REF!</v>
      </c>
      <c r="AF25" s="24">
        <f t="shared" si="13"/>
        <v>1768.0548896</v>
      </c>
      <c r="AG25" s="21">
        <v>190.96651435999996</v>
      </c>
      <c r="AH25" s="21" t="s">
        <v>79</v>
      </c>
      <c r="AI25" s="21">
        <v>118.21362302999997</v>
      </c>
      <c r="AJ25" s="21" t="s">
        <v>79</v>
      </c>
      <c r="AK25" s="23"/>
      <c r="AL25" s="23"/>
      <c r="AQ25" s="23"/>
    </row>
    <row r="26" spans="1:54" ht="46.5" customHeight="1">
      <c r="A26" s="75" t="s">
        <v>75</v>
      </c>
      <c r="B26" s="69">
        <v>3111300</v>
      </c>
      <c r="C26" s="70">
        <v>42</v>
      </c>
      <c r="D26" s="71" t="e">
        <f t="shared" si="0"/>
        <v>#REF!</v>
      </c>
      <c r="E26" s="71" t="e">
        <f>+D26-C26</f>
        <v>#REF!</v>
      </c>
      <c r="F26" s="73" t="e">
        <f>D26/C26*100</f>
        <v>#REF!</v>
      </c>
      <c r="G26" s="73">
        <f>+C26*AB26/100</f>
        <v>42</v>
      </c>
      <c r="H26" s="71" t="e">
        <f>+X26+AH26+AJ26+AL26+AN26+AP26+AR26+AT26+AV26+AX26+AZ26+BB26</f>
        <v>#REF!</v>
      </c>
      <c r="I26" s="71" t="e">
        <f>+H26-G26</f>
        <v>#REF!</v>
      </c>
      <c r="J26" s="95" t="e">
        <f t="shared" si="7"/>
        <v>#REF!</v>
      </c>
      <c r="K26" s="129"/>
      <c r="L26" s="124" t="e">
        <f t="shared" si="3"/>
        <v>#REF!</v>
      </c>
      <c r="M26" s="74"/>
      <c r="N26" s="102"/>
      <c r="O26" s="100">
        <f>+K26*AB26/100</f>
        <v>0</v>
      </c>
      <c r="P26" s="74" t="e">
        <f t="shared" si="8"/>
        <v>#REF!</v>
      </c>
      <c r="Q26" s="71" t="e">
        <f>+P26-O26</f>
        <v>#REF!</v>
      </c>
      <c r="R26" s="95"/>
      <c r="S26" s="73">
        <v>0</v>
      </c>
      <c r="T26" s="71" t="e">
        <f>#REF!</f>
        <v>#REF!</v>
      </c>
      <c r="U26" s="71" t="e">
        <f>+T26-S26</f>
        <v>#REF!</v>
      </c>
      <c r="V26" s="95"/>
      <c r="W26" s="100">
        <f>+S26*AB26/100</f>
        <v>0</v>
      </c>
      <c r="X26" s="71" t="e">
        <f>+T26*AB26/100</f>
        <v>#REF!</v>
      </c>
      <c r="Y26" s="71">
        <v>164.84641999999999</v>
      </c>
      <c r="Z26" s="74" t="e">
        <f>+X26-W26</f>
        <v>#REF!</v>
      </c>
      <c r="AA26" s="95"/>
      <c r="AB26" s="9">
        <v>100</v>
      </c>
      <c r="AC26" s="11"/>
      <c r="AD26" s="16"/>
      <c r="AE26" s="24"/>
      <c r="AF26" s="24"/>
      <c r="AG26" s="21">
        <v>0</v>
      </c>
      <c r="AH26" s="21">
        <v>0</v>
      </c>
      <c r="AI26" s="21">
        <v>76.230971859999983</v>
      </c>
      <c r="AJ26" s="21">
        <v>76.230971859999983</v>
      </c>
      <c r="AK26" s="23"/>
      <c r="AL26" s="23"/>
      <c r="AQ26" s="23"/>
    </row>
    <row r="27" spans="1:54" ht="46.5" customHeight="1" thickBot="1">
      <c r="A27" s="75" t="s">
        <v>14</v>
      </c>
      <c r="B27" s="69">
        <v>3450960</v>
      </c>
      <c r="C27" s="90" t="s">
        <v>79</v>
      </c>
      <c r="D27" s="71" t="e">
        <f t="shared" si="0"/>
        <v>#REF!</v>
      </c>
      <c r="E27" s="90" t="s">
        <v>79</v>
      </c>
      <c r="F27" s="73" t="s">
        <v>79</v>
      </c>
      <c r="G27" s="100" t="s">
        <v>79</v>
      </c>
      <c r="H27" s="71" t="e">
        <f t="shared" si="2"/>
        <v>#REF!</v>
      </c>
      <c r="I27" s="90" t="s">
        <v>79</v>
      </c>
      <c r="J27" s="117" t="s">
        <v>79</v>
      </c>
      <c r="K27" s="129"/>
      <c r="L27" s="124" t="e">
        <f>+T27+AG27+1.228</f>
        <v>#REF!</v>
      </c>
      <c r="M27" s="90" t="s">
        <v>79</v>
      </c>
      <c r="N27" s="118" t="s">
        <v>79</v>
      </c>
      <c r="O27" s="100" t="s">
        <v>79</v>
      </c>
      <c r="P27" s="74" t="e">
        <f t="shared" si="8"/>
        <v>#REF!</v>
      </c>
      <c r="Q27" s="90" t="s">
        <v>79</v>
      </c>
      <c r="R27" s="117" t="s">
        <v>79</v>
      </c>
      <c r="S27" s="73" t="s">
        <v>79</v>
      </c>
      <c r="T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+39.3</f>
        <v>#REF!</v>
      </c>
      <c r="U27" s="71"/>
      <c r="V27" s="95"/>
      <c r="W27" s="100" t="s">
        <v>79</v>
      </c>
      <c r="X27" s="71" t="e">
        <f>+T27*AB27/100</f>
        <v>#REF!</v>
      </c>
      <c r="Y27" s="115">
        <v>33023</v>
      </c>
      <c r="Z27" s="90" t="s">
        <v>79</v>
      </c>
      <c r="AA27" s="117" t="s">
        <v>79</v>
      </c>
      <c r="AB27" s="9">
        <v>98</v>
      </c>
      <c r="AC27" s="13"/>
      <c r="AD27" s="16"/>
      <c r="AE27" s="24" t="e">
        <f>+T27-AQ27</f>
        <v>#REF!</v>
      </c>
      <c r="AF27" s="24" t="e">
        <f>+C27+S27</f>
        <v>#VALUE!</v>
      </c>
      <c r="AG27" s="21">
        <v>42.670847170000002</v>
      </c>
      <c r="AH27" s="21">
        <v>42.670847169999995</v>
      </c>
      <c r="AI27" s="21">
        <v>66.462610699999999</v>
      </c>
      <c r="AJ27" s="21">
        <v>65.133358485999992</v>
      </c>
      <c r="AK27" s="23"/>
      <c r="AL27" s="23"/>
      <c r="AQ27" s="23"/>
    </row>
    <row r="28" spans="1:54" s="3" customFormat="1" ht="46.5" customHeight="1" thickBot="1">
      <c r="A28" s="80" t="s">
        <v>51</v>
      </c>
      <c r="B28" s="81" t="s">
        <v>42</v>
      </c>
      <c r="C28" s="81">
        <f>SUM(C9:C27)</f>
        <v>62225.758000000009</v>
      </c>
      <c r="D28" s="82" t="e">
        <f>SUM(D9:D27)</f>
        <v>#REF!</v>
      </c>
      <c r="E28" s="82" t="e">
        <f>+D28-C28</f>
        <v>#REF!</v>
      </c>
      <c r="F28" s="119" t="e">
        <f>D28/C28*100</f>
        <v>#REF!</v>
      </c>
      <c r="G28" s="81">
        <f>SUM(G9:G27)</f>
        <v>26599.651600000001</v>
      </c>
      <c r="H28" s="82" t="e">
        <f>SUM(H9:H27)</f>
        <v>#REF!</v>
      </c>
      <c r="I28" s="82" t="e">
        <f>+H28-G28</f>
        <v>#REF!</v>
      </c>
      <c r="J28" s="120" t="e">
        <f t="shared" si="7"/>
        <v>#REF!</v>
      </c>
      <c r="K28" s="88">
        <f>SUM(K9:K27)</f>
        <v>11627.910776282248</v>
      </c>
      <c r="L28" s="82" t="e">
        <f>SUM(L9:L27)</f>
        <v>#REF!</v>
      </c>
      <c r="M28" s="81" t="e">
        <f>+L28-K28</f>
        <v>#REF!</v>
      </c>
      <c r="N28" s="119" t="e">
        <f>L28/K28*100</f>
        <v>#REF!</v>
      </c>
      <c r="O28" s="81">
        <f>SUM(O9:O27)</f>
        <v>6913.0149999999994</v>
      </c>
      <c r="P28" s="81" t="e">
        <f>SUM(P9:P27)</f>
        <v>#REF!</v>
      </c>
      <c r="Q28" s="82" t="e">
        <f>+P28-O28</f>
        <v>#REF!</v>
      </c>
      <c r="R28" s="120" t="e">
        <f>P28/O28</f>
        <v>#REF!</v>
      </c>
      <c r="S28" s="81">
        <f>SUM(S9:S27)</f>
        <v>3843.170000000001</v>
      </c>
      <c r="T28" s="82" t="e">
        <f>SUM(T9:T27)</f>
        <v>#REF!</v>
      </c>
      <c r="U28" s="82" t="e">
        <f>+T28-S28</f>
        <v>#REF!</v>
      </c>
      <c r="V28" s="120" t="e">
        <f>T28/S28</f>
        <v>#REF!</v>
      </c>
      <c r="W28" s="81">
        <f>SUM(W9:W27)</f>
        <v>2172.4450000000002</v>
      </c>
      <c r="X28" s="82" t="e">
        <f>SUM(X9:X27)</f>
        <v>#REF!</v>
      </c>
      <c r="Y28" s="82">
        <f>SUM(Y9:Y27)</f>
        <v>1064933.99284</v>
      </c>
      <c r="Z28" s="81" t="e">
        <f>+X28-W28</f>
        <v>#REF!</v>
      </c>
      <c r="AA28" s="101" t="e">
        <f>X28/W28</f>
        <v>#REF!</v>
      </c>
      <c r="AB28" s="20"/>
      <c r="AC28" s="8"/>
      <c r="AD28" s="15"/>
      <c r="AG28" s="22">
        <f t="shared" ref="AG28:BB28" si="14">SUM(AG9:AG27)</f>
        <v>3511.8291607000001</v>
      </c>
      <c r="AH28" s="22">
        <f t="shared" si="14"/>
        <v>2251.2303878039993</v>
      </c>
      <c r="AI28" s="22">
        <f t="shared" si="14"/>
        <v>3812.3351832899998</v>
      </c>
      <c r="AJ28" s="22">
        <f t="shared" si="14"/>
        <v>2501.1863716269995</v>
      </c>
      <c r="AK28" s="22">
        <f t="shared" si="14"/>
        <v>0</v>
      </c>
      <c r="AL28" s="22">
        <f t="shared" si="14"/>
        <v>0</v>
      </c>
      <c r="AM28" s="22">
        <f t="shared" si="14"/>
        <v>0</v>
      </c>
      <c r="AN28" s="22">
        <f t="shared" si="14"/>
        <v>0</v>
      </c>
      <c r="AO28" s="22">
        <f t="shared" si="14"/>
        <v>0</v>
      </c>
      <c r="AP28" s="22">
        <f t="shared" si="14"/>
        <v>0</v>
      </c>
      <c r="AQ28" s="22">
        <f t="shared" si="14"/>
        <v>0</v>
      </c>
      <c r="AR28" s="22">
        <f t="shared" si="14"/>
        <v>0</v>
      </c>
      <c r="AS28" s="22">
        <f t="shared" si="14"/>
        <v>0</v>
      </c>
      <c r="AT28" s="22">
        <f t="shared" si="14"/>
        <v>0</v>
      </c>
      <c r="AU28" s="22">
        <f t="shared" si="14"/>
        <v>0</v>
      </c>
      <c r="AV28" s="22">
        <f t="shared" si="14"/>
        <v>0</v>
      </c>
      <c r="AW28" s="22">
        <f t="shared" si="14"/>
        <v>0</v>
      </c>
      <c r="AX28" s="22">
        <f t="shared" si="14"/>
        <v>0</v>
      </c>
      <c r="AY28" s="22">
        <f t="shared" si="14"/>
        <v>0</v>
      </c>
      <c r="AZ28" s="22">
        <f t="shared" si="14"/>
        <v>0</v>
      </c>
      <c r="BA28" s="22">
        <f t="shared" si="14"/>
        <v>0</v>
      </c>
      <c r="BB28" s="22">
        <f t="shared" si="14"/>
        <v>0</v>
      </c>
    </row>
    <row r="29" spans="1:54">
      <c r="D29" s="66"/>
      <c r="K29" s="66"/>
      <c r="L29" s="23"/>
      <c r="O29" s="66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54">
      <c r="D30" s="66"/>
      <c r="H30" s="66"/>
      <c r="K30" s="66"/>
      <c r="L30" s="23"/>
      <c r="P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54"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54"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33">
      <c r="A33" s="201" t="s">
        <v>77</v>
      </c>
      <c r="B33" s="201"/>
      <c r="C33" s="201"/>
      <c r="D33" s="20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3"/>
      <c r="T33" s="113"/>
      <c r="U33" s="113" t="s">
        <v>78</v>
      </c>
      <c r="V33" s="4"/>
      <c r="W33" s="4"/>
      <c r="X33" s="4"/>
      <c r="Y33" s="4"/>
      <c r="Z33" s="4"/>
      <c r="AA33" s="4"/>
      <c r="AB33" s="4"/>
    </row>
    <row r="34" spans="1:28"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9:28"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9:28"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9:28"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9:28"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9:28"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9:28"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9:28"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9:28"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9:28"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9:28"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9:28"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9:28"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9:28"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9:28"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9:28"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9:28"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9:28">
      <c r="S65" s="4"/>
      <c r="T65" s="4"/>
      <c r="U65" s="4"/>
      <c r="V65" s="4"/>
      <c r="W65" s="4"/>
      <c r="AA65" s="4"/>
      <c r="AB65" s="4"/>
    </row>
    <row r="66" spans="19:28">
      <c r="S66" s="4"/>
      <c r="T66" s="4"/>
      <c r="U66" s="4"/>
      <c r="V66" s="4"/>
      <c r="W66" s="4"/>
      <c r="AA66" s="4"/>
      <c r="AB66" s="4"/>
    </row>
    <row r="67" spans="19:28">
      <c r="S67" s="4"/>
      <c r="T67" s="4"/>
      <c r="U67" s="4"/>
      <c r="V67" s="4"/>
      <c r="W67" s="4"/>
      <c r="AA67" s="4"/>
      <c r="AB67" s="4"/>
    </row>
    <row r="68" spans="19:28">
      <c r="S68" s="4"/>
      <c r="T68" s="4"/>
      <c r="U68" s="4"/>
      <c r="V68" s="4"/>
      <c r="W68" s="4"/>
      <c r="AA68" s="4"/>
      <c r="AB68" s="4"/>
    </row>
    <row r="69" spans="19:28">
      <c r="S69" s="4"/>
      <c r="T69" s="4"/>
      <c r="U69" s="4"/>
      <c r="V69" s="4"/>
      <c r="W69" s="4"/>
      <c r="AA69" s="4"/>
      <c r="AB69" s="4"/>
    </row>
    <row r="70" spans="19:28">
      <c r="S70" s="4"/>
      <c r="T70" s="4"/>
      <c r="U70" s="4"/>
      <c r="V70" s="4"/>
      <c r="W70" s="4"/>
      <c r="AA70" s="4"/>
      <c r="AB70" s="4"/>
    </row>
    <row r="71" spans="19:28">
      <c r="S71" s="4"/>
      <c r="T71" s="4"/>
      <c r="U71" s="4"/>
      <c r="V71" s="4"/>
      <c r="W71" s="4"/>
      <c r="AA71" s="4"/>
      <c r="AB71" s="4"/>
    </row>
  </sheetData>
  <mergeCells count="56">
    <mergeCell ref="A1:AA1"/>
    <mergeCell ref="A2:AA2"/>
    <mergeCell ref="A3:AA3"/>
    <mergeCell ref="A5:A7"/>
    <mergeCell ref="B5:B7"/>
    <mergeCell ref="C5:C7"/>
    <mergeCell ref="D5:D7"/>
    <mergeCell ref="E5:F5"/>
    <mergeCell ref="G5:G7"/>
    <mergeCell ref="H5:H7"/>
    <mergeCell ref="I5:J5"/>
    <mergeCell ref="K5:K7"/>
    <mergeCell ref="L5:L7"/>
    <mergeCell ref="M5:N5"/>
    <mergeCell ref="O5:O7"/>
    <mergeCell ref="P5:P7"/>
    <mergeCell ref="N6:N7"/>
    <mergeCell ref="X5:X7"/>
    <mergeCell ref="Q6:Q7"/>
    <mergeCell ref="R6:R7"/>
    <mergeCell ref="U6:U7"/>
    <mergeCell ref="V6:V7"/>
    <mergeCell ref="Q5:R5"/>
    <mergeCell ref="S5:S7"/>
    <mergeCell ref="T5:T7"/>
    <mergeCell ref="U5:V5"/>
    <mergeCell ref="W5:W7"/>
    <mergeCell ref="E6:E7"/>
    <mergeCell ref="F6:F7"/>
    <mergeCell ref="I6:I7"/>
    <mergeCell ref="J6:J7"/>
    <mergeCell ref="M6:M7"/>
    <mergeCell ref="AG7:AH7"/>
    <mergeCell ref="AI7:AJ7"/>
    <mergeCell ref="AK7:AL7"/>
    <mergeCell ref="AM7:AN7"/>
    <mergeCell ref="Z5:AA5"/>
    <mergeCell ref="AB5:AB8"/>
    <mergeCell ref="AC5:AC8"/>
    <mergeCell ref="AD5:AD8"/>
    <mergeCell ref="A33:D33"/>
    <mergeCell ref="BA7:BB7"/>
    <mergeCell ref="C8:F8"/>
    <mergeCell ref="G8:J8"/>
    <mergeCell ref="K8:N8"/>
    <mergeCell ref="O8:R8"/>
    <mergeCell ref="S8:V8"/>
    <mergeCell ref="W8:AA8"/>
    <mergeCell ref="AO7:AP7"/>
    <mergeCell ref="AQ7:AR7"/>
    <mergeCell ref="AS7:AT7"/>
    <mergeCell ref="AU7:AV7"/>
    <mergeCell ref="AW7:AX7"/>
    <mergeCell ref="AY7:AZ7"/>
    <mergeCell ref="Z6:Z7"/>
    <mergeCell ref="AA6:AA7"/>
  </mergeCells>
  <printOptions horizontalCentered="1"/>
  <pageMargins left="0" right="0" top="0.55118110236220474" bottom="0" header="0" footer="0"/>
  <pageSetup paperSize="9" scale="27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6">
    <tabColor rgb="FF92D050"/>
  </sheetPr>
  <dimension ref="A1:AR69"/>
  <sheetViews>
    <sheetView view="pageBreakPreview" zoomScale="55" zoomScaleNormal="85" zoomScaleSheetLayoutView="55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H9" sqref="H9"/>
    </sheetView>
  </sheetViews>
  <sheetFormatPr defaultRowHeight="15.75"/>
  <cols>
    <col min="1" max="1" width="98.28515625" style="1" customWidth="1"/>
    <col min="2" max="2" width="20" style="1" customWidth="1"/>
    <col min="3" max="3" width="16.5703125" style="1" customWidth="1"/>
    <col min="4" max="4" width="17.28515625" style="1" customWidth="1"/>
    <col min="5" max="5" width="15" style="1" customWidth="1"/>
    <col min="6" max="6" width="15.42578125" style="1" customWidth="1"/>
    <col min="7" max="7" width="15" style="1" hidden="1" customWidth="1"/>
    <col min="8" max="8" width="15" style="1" customWidth="1"/>
    <col min="9" max="10" width="15.42578125" style="1" customWidth="1"/>
    <col min="11" max="11" width="16.7109375" style="1" customWidth="1"/>
    <col min="12" max="12" width="14.140625" style="1" customWidth="1"/>
    <col min="13" max="13" width="16.140625" style="1" customWidth="1"/>
    <col min="14" max="14" width="14.42578125" style="1" customWidth="1"/>
    <col min="15" max="15" width="15" style="1" hidden="1" customWidth="1"/>
    <col min="16" max="16" width="15" style="1" customWidth="1"/>
    <col min="17" max="18" width="15.42578125" style="1" customWidth="1"/>
    <col min="19" max="19" width="17.85546875" style="1" customWidth="1"/>
    <col min="20" max="20" width="17.85546875" style="1" hidden="1" customWidth="1"/>
    <col min="21" max="21" width="12.140625" style="1" hidden="1" customWidth="1"/>
    <col min="22" max="22" width="15" style="1" hidden="1" customWidth="1"/>
    <col min="23" max="24" width="13.42578125" style="1" hidden="1" customWidth="1"/>
    <col min="25" max="45" width="0" style="1" hidden="1" customWidth="1"/>
    <col min="46" max="16384" width="9.140625" style="1"/>
  </cols>
  <sheetData>
    <row r="1" spans="1:44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36"/>
      <c r="P1" s="136"/>
      <c r="Q1" s="136"/>
      <c r="R1" s="136"/>
      <c r="S1" s="5"/>
      <c r="T1" s="5"/>
    </row>
    <row r="2" spans="1:44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36"/>
      <c r="P2" s="136"/>
      <c r="Q2" s="136"/>
      <c r="R2" s="136"/>
      <c r="S2" s="5"/>
      <c r="T2" s="5"/>
    </row>
    <row r="3" spans="1:44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37"/>
      <c r="P3" s="137"/>
      <c r="Q3" s="137"/>
      <c r="R3" s="137"/>
      <c r="S3" s="6"/>
      <c r="T3" s="6"/>
    </row>
    <row r="4" spans="1:44" ht="24" thickBot="1">
      <c r="A4" s="27" t="e">
        <f>+#REF!</f>
        <v>#REF!</v>
      </c>
      <c r="B4" s="26"/>
      <c r="C4" s="27"/>
      <c r="D4" s="27"/>
      <c r="E4" s="60"/>
      <c r="F4" s="27"/>
      <c r="G4" s="27"/>
      <c r="H4" s="27"/>
      <c r="I4" s="27"/>
      <c r="J4" s="27"/>
      <c r="K4" s="27"/>
      <c r="L4" s="27"/>
      <c r="M4" s="27" t="s">
        <v>12</v>
      </c>
      <c r="N4" s="27"/>
      <c r="O4" s="27"/>
      <c r="P4" s="27"/>
      <c r="Q4" s="27"/>
      <c r="R4" s="27"/>
      <c r="S4" s="2"/>
      <c r="T4" s="2"/>
    </row>
    <row r="5" spans="1:44" s="3" customFormat="1" ht="40.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9" t="s">
        <v>88</v>
      </c>
      <c r="H5" s="179" t="s">
        <v>89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88</v>
      </c>
      <c r="P5" s="179" t="s">
        <v>89</v>
      </c>
      <c r="Q5" s="180" t="s">
        <v>0</v>
      </c>
      <c r="R5" s="181"/>
      <c r="S5" s="186" t="s">
        <v>23</v>
      </c>
      <c r="T5"/>
    </row>
    <row r="6" spans="1:44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4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87"/>
      <c r="T6"/>
    </row>
    <row r="7" spans="1:44" s="3" customFormat="1" ht="86.25" customHeight="1">
      <c r="A7" s="174"/>
      <c r="B7" s="176"/>
      <c r="C7" s="178"/>
      <c r="D7" s="174"/>
      <c r="E7" s="190"/>
      <c r="F7" s="182"/>
      <c r="G7" s="174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87"/>
      <c r="T7"/>
      <c r="W7" s="196" t="s">
        <v>43</v>
      </c>
      <c r="X7" s="196"/>
      <c r="Y7" s="196" t="s">
        <v>46</v>
      </c>
      <c r="Z7" s="196"/>
      <c r="AA7" s="196" t="s">
        <v>47</v>
      </c>
      <c r="AB7" s="196"/>
      <c r="AC7" s="196" t="s">
        <v>50</v>
      </c>
      <c r="AD7" s="196"/>
      <c r="AE7" s="196" t="s">
        <v>52</v>
      </c>
      <c r="AF7" s="196"/>
      <c r="AG7" s="196" t="s">
        <v>54</v>
      </c>
      <c r="AH7" s="196"/>
      <c r="AI7" s="196" t="s">
        <v>55</v>
      </c>
      <c r="AJ7" s="196"/>
      <c r="AK7" s="196" t="s">
        <v>66</v>
      </c>
      <c r="AL7" s="196"/>
      <c r="AM7" s="196" t="s">
        <v>67</v>
      </c>
      <c r="AN7" s="196"/>
      <c r="AO7" s="196" t="s">
        <v>68</v>
      </c>
      <c r="AP7" s="196"/>
      <c r="AQ7" s="196" t="s">
        <v>69</v>
      </c>
      <c r="AR7" s="196"/>
    </row>
    <row r="8" spans="1:44" ht="23.25">
      <c r="A8" s="28" t="s">
        <v>3</v>
      </c>
      <c r="B8" s="29"/>
      <c r="C8" s="197" t="s">
        <v>84</v>
      </c>
      <c r="D8" s="198"/>
      <c r="E8" s="198"/>
      <c r="F8" s="199"/>
      <c r="G8"/>
      <c r="H8"/>
      <c r="I8"/>
      <c r="J8"/>
      <c r="K8" s="202" t="s">
        <v>85</v>
      </c>
      <c r="L8" s="203"/>
      <c r="M8" s="203"/>
      <c r="N8" s="207"/>
      <c r="O8"/>
      <c r="P8"/>
      <c r="Q8"/>
      <c r="R8"/>
      <c r="S8" s="188"/>
      <c r="T8"/>
      <c r="W8" s="2" t="s">
        <v>44</v>
      </c>
      <c r="X8" s="2" t="s">
        <v>45</v>
      </c>
      <c r="Y8" s="2" t="s">
        <v>44</v>
      </c>
      <c r="Z8" s="2" t="s">
        <v>45</v>
      </c>
      <c r="AA8" s="2" t="s">
        <v>44</v>
      </c>
      <c r="AB8" s="2" t="s">
        <v>45</v>
      </c>
      <c r="AC8" s="2" t="s">
        <v>44</v>
      </c>
      <c r="AD8" s="2" t="s">
        <v>45</v>
      </c>
      <c r="AE8" s="2" t="s">
        <v>44</v>
      </c>
      <c r="AF8" s="2" t="s">
        <v>45</v>
      </c>
      <c r="AG8" s="2" t="s">
        <v>44</v>
      </c>
      <c r="AH8" s="2" t="s">
        <v>45</v>
      </c>
      <c r="AI8" s="2" t="s">
        <v>44</v>
      </c>
      <c r="AJ8" s="2" t="s">
        <v>45</v>
      </c>
      <c r="AK8" s="2" t="s">
        <v>44</v>
      </c>
      <c r="AL8" s="2" t="s">
        <v>45</v>
      </c>
      <c r="AM8" s="2" t="s">
        <v>44</v>
      </c>
      <c r="AN8" s="2" t="s">
        <v>45</v>
      </c>
      <c r="AO8" s="2" t="s">
        <v>44</v>
      </c>
      <c r="AP8" s="2" t="s">
        <v>45</v>
      </c>
      <c r="AQ8" s="2" t="s">
        <v>44</v>
      </c>
      <c r="AR8" s="2" t="s">
        <v>45</v>
      </c>
    </row>
    <row r="9" spans="1:44" ht="39.75" customHeight="1">
      <c r="A9" s="68" t="s">
        <v>20</v>
      </c>
      <c r="B9" s="69">
        <v>3111100</v>
      </c>
      <c r="C9" s="127">
        <v>1685.5</v>
      </c>
      <c r="D9" s="71" t="e">
        <f>+#REF!+#REF!+#REF!+#REF!+#REF!+#REF!</f>
        <v>#REF!</v>
      </c>
      <c r="E9" s="71" t="e">
        <f t="shared" ref="E9:E21" si="0">+D9-C9</f>
        <v>#REF!</v>
      </c>
      <c r="F9" s="95" t="e">
        <f>D9/C9</f>
        <v>#REF!</v>
      </c>
      <c r="G9" s="71">
        <v>28.7</v>
      </c>
      <c r="H9" s="71">
        <v>25.744023530000231</v>
      </c>
      <c r="I9" s="71" t="e">
        <f>+D9+H9-C9</f>
        <v>#REF!</v>
      </c>
      <c r="J9" s="95" t="e">
        <f>+(D9+H9)/C9</f>
        <v>#REF!</v>
      </c>
      <c r="K9" s="100">
        <f>+C9*S9/100</f>
        <v>1179.8499999999999</v>
      </c>
      <c r="L9" s="71" t="e">
        <f>+D9*S9/100</f>
        <v>#REF!</v>
      </c>
      <c r="M9" s="74" t="e">
        <f>+L9-K9</f>
        <v>#REF!</v>
      </c>
      <c r="N9" s="95" t="e">
        <f>L9/K9</f>
        <v>#REF!</v>
      </c>
      <c r="O9" s="100">
        <v>20.09</v>
      </c>
      <c r="P9" s="71">
        <v>18.020816471000298</v>
      </c>
      <c r="Q9" s="71" t="e">
        <f>+L9+P9-K9</f>
        <v>#REF!</v>
      </c>
      <c r="R9" s="95" t="e">
        <f>+(L9+P9)/K9</f>
        <v>#REF!</v>
      </c>
      <c r="S9" s="25">
        <v>70</v>
      </c>
      <c r="T9"/>
      <c r="U9" s="24" t="e">
        <f>+D9-AG9</f>
        <v>#REF!</v>
      </c>
      <c r="V9" s="24" t="e">
        <f>+#REF!+C9</f>
        <v>#REF!</v>
      </c>
      <c r="W9" s="21"/>
      <c r="X9" s="21"/>
      <c r="Y9" s="21"/>
      <c r="Z9" s="21"/>
      <c r="AA9" s="23"/>
      <c r="AB9" s="23"/>
      <c r="AG9" s="23"/>
    </row>
    <row r="10" spans="1:44" ht="76.5" customHeight="1">
      <c r="A10" s="75" t="s">
        <v>19</v>
      </c>
      <c r="B10" s="69">
        <v>3111401</v>
      </c>
      <c r="C10" s="73">
        <v>27.257999999999999</v>
      </c>
      <c r="D10" s="71" t="e">
        <f>+#REF!+#REF!+#REF!+#REF!+#REF!+#REF!+#REF!+#REF!+#REF!+#REF!+#REF!</f>
        <v>#REF!</v>
      </c>
      <c r="E10" s="71" t="e">
        <f t="shared" si="0"/>
        <v>#REF!</v>
      </c>
      <c r="F10" s="95" t="e">
        <f>D10/C10</f>
        <v>#REF!</v>
      </c>
      <c r="G10" s="71">
        <v>6.5</v>
      </c>
      <c r="H10" s="71">
        <v>5.0635211200000043</v>
      </c>
      <c r="I10" s="71" t="e">
        <f t="shared" ref="I10:I28" si="1">+D10+H10-C10</f>
        <v>#REF!</v>
      </c>
      <c r="J10" s="95" t="e">
        <f t="shared" ref="J10:J28" si="2">+(D10+H10)/C10</f>
        <v>#REF!</v>
      </c>
      <c r="K10" s="100">
        <f>+C10*S10/100</f>
        <v>27.257999999999996</v>
      </c>
      <c r="L10" s="71" t="e">
        <f>+D10*S10/100</f>
        <v>#REF!</v>
      </c>
      <c r="M10" s="74" t="e">
        <f>+L10-K10</f>
        <v>#REF!</v>
      </c>
      <c r="N10" s="95" t="e">
        <f>L10/K10</f>
        <v>#REF!</v>
      </c>
      <c r="O10" s="100">
        <v>6.5</v>
      </c>
      <c r="P10" s="71">
        <v>5.0635211200000043</v>
      </c>
      <c r="Q10" s="71" t="e">
        <f t="shared" ref="Q10:Q28" si="3">+L10+P10-K10</f>
        <v>#REF!</v>
      </c>
      <c r="R10" s="95" t="e">
        <f>+(L10+P10)/K10</f>
        <v>#REF!</v>
      </c>
      <c r="S10" s="25">
        <v>100</v>
      </c>
      <c r="T10"/>
      <c r="U10" s="24" t="e">
        <f>+D10-AG10</f>
        <v>#REF!</v>
      </c>
      <c r="V10" s="24" t="e">
        <f>+#REF!+C10</f>
        <v>#REF!</v>
      </c>
      <c r="W10" s="21"/>
      <c r="X10" s="21"/>
      <c r="Y10" s="21"/>
      <c r="Z10" s="21"/>
      <c r="AA10" s="23"/>
      <c r="AB10" s="23"/>
      <c r="AG10" s="23"/>
    </row>
    <row r="11" spans="1:44" ht="39.75" customHeight="1">
      <c r="A11" s="75" t="s">
        <v>18</v>
      </c>
      <c r="B11" s="69">
        <v>3112101</v>
      </c>
      <c r="C11" s="73">
        <v>500</v>
      </c>
      <c r="D11" s="71" t="e">
        <f>+#REF!+#REF!+#REF!+#REF!+#REF!+#REF!+#REF!+#REF!+#REF!+#REF!+#REF!+#REF!+#REF!+#REF!+#REF!</f>
        <v>#REF!</v>
      </c>
      <c r="E11" s="71" t="e">
        <f t="shared" si="0"/>
        <v>#REF!</v>
      </c>
      <c r="F11" s="95" t="e">
        <f>D11/C11</f>
        <v>#REF!</v>
      </c>
      <c r="G11" s="71">
        <v>2</v>
      </c>
      <c r="H11" s="71">
        <v>2</v>
      </c>
      <c r="I11" s="71" t="e">
        <f t="shared" si="1"/>
        <v>#REF!</v>
      </c>
      <c r="J11" s="95" t="e">
        <f t="shared" si="2"/>
        <v>#REF!</v>
      </c>
      <c r="K11" s="100" t="s">
        <v>79</v>
      </c>
      <c r="L11" s="71" t="s">
        <v>79</v>
      </c>
      <c r="M11" s="71" t="s">
        <v>79</v>
      </c>
      <c r="N11" s="122" t="s">
        <v>79</v>
      </c>
      <c r="O11" s="100"/>
      <c r="P11" s="71"/>
      <c r="Q11" s="71"/>
      <c r="R11" s="95"/>
      <c r="S11" s="9">
        <v>0</v>
      </c>
      <c r="T11"/>
      <c r="U11" s="24" t="e">
        <f>+D11-AG11</f>
        <v>#REF!</v>
      </c>
      <c r="V11" s="24" t="e">
        <f>+#REF!+C11</f>
        <v>#REF!</v>
      </c>
      <c r="W11" s="21"/>
      <c r="X11" s="21">
        <v>3.2257050000000002E-2</v>
      </c>
      <c r="Y11" s="21"/>
      <c r="Z11" s="21"/>
      <c r="AA11" s="23"/>
      <c r="AB11" s="23"/>
      <c r="AG11" s="23"/>
    </row>
    <row r="12" spans="1:44" ht="39.75" customHeight="1">
      <c r="A12" s="75" t="s">
        <v>76</v>
      </c>
      <c r="B12" s="69">
        <v>3112117</v>
      </c>
      <c r="C12" s="128"/>
      <c r="D12" s="71" t="e">
        <f>+#REF!+#REF!+#REF!+#REF!+#REF!+#REF!+#REF!+#REF!+#REF!+#REF!+#REF!+#REF!+#REF!+#REF!</f>
        <v>#REF!</v>
      </c>
      <c r="E12" s="71" t="e">
        <f t="shared" si="0"/>
        <v>#REF!</v>
      </c>
      <c r="F12" s="95" t="s">
        <v>79</v>
      </c>
      <c r="G12" s="71"/>
      <c r="H12" s="71">
        <v>0</v>
      </c>
      <c r="I12" s="71" t="e">
        <f t="shared" si="1"/>
        <v>#REF!</v>
      </c>
      <c r="J12" s="95"/>
      <c r="K12" s="100" t="s">
        <v>79</v>
      </c>
      <c r="L12" s="71" t="s">
        <v>79</v>
      </c>
      <c r="M12" s="71" t="s">
        <v>79</v>
      </c>
      <c r="N12" s="122" t="s">
        <v>79</v>
      </c>
      <c r="O12" s="100"/>
      <c r="P12" s="71"/>
      <c r="Q12" s="71"/>
      <c r="R12" s="95"/>
      <c r="S12" s="9">
        <v>0</v>
      </c>
      <c r="T12"/>
      <c r="U12" s="24"/>
      <c r="V12" s="24"/>
      <c r="W12" s="21"/>
      <c r="X12" s="21"/>
      <c r="Y12" s="21"/>
      <c r="Z12" s="21"/>
      <c r="AA12" s="23"/>
      <c r="AB12" s="23"/>
      <c r="AG12" s="23"/>
    </row>
    <row r="13" spans="1:44" ht="39.75" customHeight="1">
      <c r="A13" s="75" t="s">
        <v>57</v>
      </c>
      <c r="B13" s="69">
        <v>3112501</v>
      </c>
      <c r="C13" s="73">
        <v>283.59399999999999</v>
      </c>
      <c r="D13" s="71" t="e">
        <f>+#REF!+#REF!+#REF!+#REF!+#REF!+#REF!+#REF!+#REF!+#REF!+#REF!+#REF!+#REF!+#REF!+#REF!+#REF!+#REF!+#REF!+#REF!+#REF!+#REF!+#REF!+#REF!+#REF!</f>
        <v>#REF!</v>
      </c>
      <c r="E13" s="71" t="e">
        <f t="shared" si="0"/>
        <v>#REF!</v>
      </c>
      <c r="F13" s="95" t="e">
        <f t="shared" ref="F13:F21" si="4">D13/C13</f>
        <v>#REF!</v>
      </c>
      <c r="G13" s="71">
        <v>76</v>
      </c>
      <c r="H13" s="71">
        <v>62.579283810000021</v>
      </c>
      <c r="I13" s="71" t="e">
        <f t="shared" si="1"/>
        <v>#REF!</v>
      </c>
      <c r="J13" s="95" t="e">
        <f t="shared" si="2"/>
        <v>#REF!</v>
      </c>
      <c r="K13" s="100">
        <f>+C13*S13/100</f>
        <v>283.59399999999999</v>
      </c>
      <c r="L13" s="71" t="e">
        <f>+D13*S13/100</f>
        <v>#REF!</v>
      </c>
      <c r="M13" s="74" t="e">
        <f>+L13-K13</f>
        <v>#REF!</v>
      </c>
      <c r="N13" s="95" t="e">
        <f>L13/K13</f>
        <v>#REF!</v>
      </c>
      <c r="O13" s="100">
        <v>76</v>
      </c>
      <c r="P13" s="71">
        <v>62.579283810000021</v>
      </c>
      <c r="Q13" s="71" t="e">
        <f t="shared" si="3"/>
        <v>#REF!</v>
      </c>
      <c r="R13" s="95" t="e">
        <f t="shared" ref="R13:R21" si="5">+(L13+P13)/K13</f>
        <v>#REF!</v>
      </c>
      <c r="S13" s="25">
        <v>100</v>
      </c>
      <c r="T13"/>
      <c r="U13" s="24" t="e">
        <f t="shared" ref="U13:U19" si="6">+D13-AG13</f>
        <v>#REF!</v>
      </c>
      <c r="V13" s="24" t="e">
        <f>+#REF!+C13</f>
        <v>#REF!</v>
      </c>
      <c r="W13" s="21"/>
      <c r="X13" s="21"/>
      <c r="Y13" s="21"/>
      <c r="Z13" s="21"/>
      <c r="AA13" s="23"/>
      <c r="AB13" s="23"/>
      <c r="AG13" s="23"/>
    </row>
    <row r="14" spans="1:44" ht="39.75" customHeight="1">
      <c r="A14" s="75" t="s">
        <v>6</v>
      </c>
      <c r="B14" s="69">
        <v>3131101</v>
      </c>
      <c r="C14" s="130">
        <v>640.66300000000001</v>
      </c>
      <c r="D14" s="71" t="e">
        <f>+#REF!+#REF!+#REF!+#REF!+#REF!</f>
        <v>#REF!</v>
      </c>
      <c r="E14" s="71" t="e">
        <f t="shared" si="0"/>
        <v>#REF!</v>
      </c>
      <c r="F14" s="95" t="e">
        <f t="shared" si="4"/>
        <v>#REF!</v>
      </c>
      <c r="G14" s="71">
        <v>100</v>
      </c>
      <c r="H14" s="71">
        <v>95.143000000000001</v>
      </c>
      <c r="I14" s="71" t="e">
        <f t="shared" si="1"/>
        <v>#REF!</v>
      </c>
      <c r="J14" s="95" t="e">
        <f t="shared" si="2"/>
        <v>#REF!</v>
      </c>
      <c r="K14" s="100">
        <f>+C14*S14/100</f>
        <v>640.66300000000001</v>
      </c>
      <c r="L14" s="71" t="e">
        <f>+D14*S14/100</f>
        <v>#REF!</v>
      </c>
      <c r="M14" s="74" t="e">
        <f>+L14-K14</f>
        <v>#REF!</v>
      </c>
      <c r="N14" s="95" t="e">
        <f>L14/K14</f>
        <v>#REF!</v>
      </c>
      <c r="O14" s="100">
        <v>100</v>
      </c>
      <c r="P14" s="71">
        <v>95.143000000000001</v>
      </c>
      <c r="Q14" s="71" t="e">
        <f t="shared" si="3"/>
        <v>#REF!</v>
      </c>
      <c r="R14" s="95" t="e">
        <f t="shared" si="5"/>
        <v>#REF!</v>
      </c>
      <c r="S14" s="25">
        <v>100</v>
      </c>
      <c r="T14"/>
      <c r="U14" s="24" t="e">
        <f t="shared" si="6"/>
        <v>#REF!</v>
      </c>
      <c r="V14" s="24" t="e">
        <f>+#REF!+C14</f>
        <v>#REF!</v>
      </c>
      <c r="W14" s="21"/>
      <c r="X14" s="21"/>
      <c r="Y14" s="21"/>
      <c r="Z14" s="21"/>
      <c r="AA14" s="23"/>
      <c r="AB14" s="23"/>
      <c r="AG14" s="23"/>
    </row>
    <row r="15" spans="1:44" ht="39.75" customHeight="1">
      <c r="A15" s="75" t="s">
        <v>25</v>
      </c>
      <c r="B15" s="69">
        <v>3131204</v>
      </c>
      <c r="C15" s="130">
        <v>532.11500000000001</v>
      </c>
      <c r="D15" s="71" t="e">
        <f>+#REF!</f>
        <v>#REF!</v>
      </c>
      <c r="E15" s="71" t="e">
        <f t="shared" si="0"/>
        <v>#REF!</v>
      </c>
      <c r="F15" s="95" t="e">
        <f t="shared" si="4"/>
        <v>#REF!</v>
      </c>
      <c r="G15" s="71">
        <v>100</v>
      </c>
      <c r="H15" s="71">
        <v>83.161999999999978</v>
      </c>
      <c r="I15" s="71" t="e">
        <f t="shared" si="1"/>
        <v>#REF!</v>
      </c>
      <c r="J15" s="95" t="e">
        <f t="shared" si="2"/>
        <v>#REF!</v>
      </c>
      <c r="K15" s="100">
        <f>+C15*S15/100</f>
        <v>532.11500000000001</v>
      </c>
      <c r="L15" s="71" t="e">
        <f>+D15*S15/100</f>
        <v>#REF!</v>
      </c>
      <c r="M15" s="74" t="e">
        <f>+L15-K15</f>
        <v>#REF!</v>
      </c>
      <c r="N15" s="95" t="e">
        <f>L15/K15</f>
        <v>#REF!</v>
      </c>
      <c r="O15" s="100">
        <v>100</v>
      </c>
      <c r="P15" s="71">
        <v>83.161999999999978</v>
      </c>
      <c r="Q15" s="71" t="e">
        <f t="shared" si="3"/>
        <v>#REF!</v>
      </c>
      <c r="R15" s="95" t="e">
        <f t="shared" si="5"/>
        <v>#REF!</v>
      </c>
      <c r="S15" s="25">
        <v>100</v>
      </c>
      <c r="T15"/>
      <c r="U15" s="24" t="e">
        <f t="shared" si="6"/>
        <v>#REF!</v>
      </c>
      <c r="V15" s="24" t="e">
        <f>+#REF!+C15</f>
        <v>#REF!</v>
      </c>
      <c r="W15" s="21"/>
      <c r="X15" s="21"/>
      <c r="Y15" s="21"/>
      <c r="Z15" s="21"/>
      <c r="AA15" s="23"/>
      <c r="AB15" s="23"/>
      <c r="AG15" s="23"/>
    </row>
    <row r="16" spans="1:44" ht="39.75" customHeight="1">
      <c r="A16" s="75" t="s">
        <v>26</v>
      </c>
      <c r="B16" s="69">
        <v>3131203</v>
      </c>
      <c r="C16" s="73">
        <v>155.84899999999999</v>
      </c>
      <c r="D16" s="71" t="e">
        <f>+#REF!+#REF!+#REF!+#REF!+#REF!+#REF!+#REF!+#REF!+#REF!+#REF!</f>
        <v>#REF!</v>
      </c>
      <c r="E16" s="71" t="e">
        <f t="shared" si="0"/>
        <v>#REF!</v>
      </c>
      <c r="F16" s="95" t="e">
        <f t="shared" si="4"/>
        <v>#REF!</v>
      </c>
      <c r="G16" s="71">
        <v>236.3</v>
      </c>
      <c r="H16" s="71">
        <v>235.44510641999995</v>
      </c>
      <c r="I16" s="71" t="e">
        <f t="shared" si="1"/>
        <v>#REF!</v>
      </c>
      <c r="J16" s="95" t="e">
        <f t="shared" si="2"/>
        <v>#REF!</v>
      </c>
      <c r="K16" s="100">
        <f>+C16*S16/100</f>
        <v>155.84899999999999</v>
      </c>
      <c r="L16" s="71" t="e">
        <f>+D16*S16/100</f>
        <v>#REF!</v>
      </c>
      <c r="M16" s="74" t="e">
        <f>+L16-K16</f>
        <v>#REF!</v>
      </c>
      <c r="N16" s="95" t="e">
        <f>L16/K16</f>
        <v>#REF!</v>
      </c>
      <c r="O16" s="100">
        <v>236.3</v>
      </c>
      <c r="P16" s="71">
        <v>235.44510641999995</v>
      </c>
      <c r="Q16" s="71" t="e">
        <f t="shared" si="3"/>
        <v>#REF!</v>
      </c>
      <c r="R16" s="95" t="e">
        <f t="shared" si="5"/>
        <v>#REF!</v>
      </c>
      <c r="S16" s="25">
        <v>100</v>
      </c>
      <c r="T16"/>
      <c r="U16" s="24" t="e">
        <f t="shared" si="6"/>
        <v>#REF!</v>
      </c>
      <c r="V16" s="24" t="e">
        <f>+#REF!+C16</f>
        <v>#REF!</v>
      </c>
      <c r="W16" s="21"/>
      <c r="X16" s="21"/>
      <c r="Y16" s="21"/>
      <c r="Z16" s="21"/>
      <c r="AA16" s="23"/>
      <c r="AB16" s="23"/>
      <c r="AG16" s="23"/>
    </row>
    <row r="17" spans="1:44" ht="39.75" customHeight="1">
      <c r="A17" s="75" t="s">
        <v>5</v>
      </c>
      <c r="B17" s="69">
        <v>3136100</v>
      </c>
      <c r="C17" s="73">
        <v>20.268000000000001</v>
      </c>
      <c r="D17" s="71" t="e">
        <f>+#REF!+#REF!+#REF!+#REF!+#REF!</f>
        <v>#REF!</v>
      </c>
      <c r="E17" s="71" t="e">
        <f t="shared" si="0"/>
        <v>#REF!</v>
      </c>
      <c r="F17" s="95" t="e">
        <f t="shared" si="4"/>
        <v>#REF!</v>
      </c>
      <c r="G17" s="71">
        <v>30.4</v>
      </c>
      <c r="H17" s="71">
        <v>24.070348700000004</v>
      </c>
      <c r="I17" s="71" t="e">
        <f t="shared" si="1"/>
        <v>#REF!</v>
      </c>
      <c r="J17" s="95" t="e">
        <f t="shared" si="2"/>
        <v>#REF!</v>
      </c>
      <c r="K17" s="100">
        <f>+C17*S17/100</f>
        <v>20.268000000000001</v>
      </c>
      <c r="L17" s="71" t="e">
        <f>+D17*S17/100</f>
        <v>#REF!</v>
      </c>
      <c r="M17" s="74" t="e">
        <f>+L17-K17</f>
        <v>#REF!</v>
      </c>
      <c r="N17" s="95" t="e">
        <f>L17/K17</f>
        <v>#REF!</v>
      </c>
      <c r="O17" s="100">
        <v>30.4</v>
      </c>
      <c r="P17" s="71">
        <v>24.070348700000004</v>
      </c>
      <c r="Q17" s="71" t="e">
        <f t="shared" si="3"/>
        <v>#REF!</v>
      </c>
      <c r="R17" s="95" t="e">
        <f t="shared" si="5"/>
        <v>#REF!</v>
      </c>
      <c r="S17" s="25">
        <v>100</v>
      </c>
      <c r="T17"/>
      <c r="U17" s="24" t="e">
        <f t="shared" si="6"/>
        <v>#REF!</v>
      </c>
      <c r="V17" s="24" t="e">
        <f>+#REF!+C17</f>
        <v>#REF!</v>
      </c>
      <c r="W17" s="21"/>
      <c r="X17" s="21"/>
      <c r="Y17" s="21"/>
      <c r="Z17" s="21"/>
      <c r="AA17" s="23"/>
      <c r="AB17" s="23"/>
      <c r="AG17" s="23"/>
    </row>
    <row r="18" spans="1:44" ht="39.75" customHeight="1">
      <c r="A18" s="75" t="s">
        <v>4</v>
      </c>
      <c r="B18" s="69">
        <v>3141102</v>
      </c>
      <c r="C18" s="73">
        <v>497.3</v>
      </c>
      <c r="D18" s="71" t="e">
        <f>+#REF!+#REF!+#REF!+#REF!+#REF!+#REF!+#REF!+#REF!+#REF!</f>
        <v>#REF!</v>
      </c>
      <c r="E18" s="71" t="e">
        <f t="shared" si="0"/>
        <v>#REF!</v>
      </c>
      <c r="F18" s="95" t="e">
        <f t="shared" si="4"/>
        <v>#REF!</v>
      </c>
      <c r="G18" s="71">
        <v>22.4</v>
      </c>
      <c r="H18" s="71">
        <v>-31.599999999999987</v>
      </c>
      <c r="I18" s="71" t="e">
        <f t="shared" si="1"/>
        <v>#REF!</v>
      </c>
      <c r="J18" s="95" t="e">
        <f t="shared" si="2"/>
        <v>#REF!</v>
      </c>
      <c r="K18" s="100" t="s">
        <v>79</v>
      </c>
      <c r="L18" s="71" t="s">
        <v>79</v>
      </c>
      <c r="M18" s="71" t="s">
        <v>79</v>
      </c>
      <c r="N18" s="122" t="s">
        <v>79</v>
      </c>
      <c r="O18" s="100"/>
      <c r="P18" s="71"/>
      <c r="Q18" s="71"/>
      <c r="R18" s="95"/>
      <c r="S18" s="9">
        <v>0</v>
      </c>
      <c r="T18"/>
      <c r="U18" s="24" t="e">
        <f t="shared" si="6"/>
        <v>#REF!</v>
      </c>
      <c r="V18" s="24" t="e">
        <f>+#REF!+C18</f>
        <v>#REF!</v>
      </c>
      <c r="W18" s="21"/>
      <c r="X18" s="21"/>
      <c r="Y18" s="21"/>
      <c r="Z18" s="21"/>
      <c r="AA18" s="23"/>
      <c r="AB18" s="23"/>
      <c r="AG18" s="23"/>
    </row>
    <row r="19" spans="1:44" ht="64.5" customHeight="1">
      <c r="A19" s="75" t="s">
        <v>17</v>
      </c>
      <c r="B19" s="69">
        <v>3141201</v>
      </c>
      <c r="C19" s="73">
        <v>76.322000000000003</v>
      </c>
      <c r="D19" s="71" t="e">
        <f>+#REF!+#REF!+#REF!+#REF!</f>
        <v>#REF!</v>
      </c>
      <c r="E19" s="71" t="e">
        <f t="shared" si="0"/>
        <v>#REF!</v>
      </c>
      <c r="F19" s="95" t="e">
        <f t="shared" si="4"/>
        <v>#REF!</v>
      </c>
      <c r="G19" s="71">
        <v>120.6</v>
      </c>
      <c r="H19" s="71">
        <v>70.600000000000009</v>
      </c>
      <c r="I19" s="71" t="e">
        <f t="shared" si="1"/>
        <v>#REF!</v>
      </c>
      <c r="J19" s="95" t="e">
        <f t="shared" si="2"/>
        <v>#REF!</v>
      </c>
      <c r="K19" s="100">
        <f>+C19*S19/100</f>
        <v>76.322000000000003</v>
      </c>
      <c r="L19" s="71" t="e">
        <f>+D19*S19/100</f>
        <v>#REF!</v>
      </c>
      <c r="M19" s="74" t="e">
        <f>+L19-K19</f>
        <v>#REF!</v>
      </c>
      <c r="N19" s="95" t="e">
        <f>L19/K19</f>
        <v>#REF!</v>
      </c>
      <c r="O19" s="100">
        <v>120.6</v>
      </c>
      <c r="P19" s="71">
        <v>70.600000000000009</v>
      </c>
      <c r="Q19" s="71" t="e">
        <f t="shared" si="3"/>
        <v>#REF!</v>
      </c>
      <c r="R19" s="95" t="e">
        <f t="shared" si="5"/>
        <v>#REF!</v>
      </c>
      <c r="S19" s="9">
        <v>100</v>
      </c>
      <c r="T19"/>
      <c r="U19" s="24" t="e">
        <f t="shared" si="6"/>
        <v>#REF!</v>
      </c>
      <c r="V19" s="24" t="e">
        <f>+#REF!+C19</f>
        <v>#REF!</v>
      </c>
      <c r="W19" s="21"/>
      <c r="X19" s="21"/>
      <c r="Y19" s="21"/>
      <c r="Z19" s="21"/>
      <c r="AA19" s="23"/>
      <c r="AB19" s="23"/>
      <c r="AG19" s="23"/>
    </row>
    <row r="20" spans="1:44" ht="39.75" customHeight="1">
      <c r="A20" s="75" t="s">
        <v>58</v>
      </c>
      <c r="B20" s="69">
        <v>3146106</v>
      </c>
      <c r="C20" s="73">
        <v>39.725999999999999</v>
      </c>
      <c r="D20" s="71" t="e">
        <f>+#REF!+#REF!+#REF!+#REF!+#REF!</f>
        <v>#REF!</v>
      </c>
      <c r="E20" s="71" t="e">
        <f t="shared" si="0"/>
        <v>#REF!</v>
      </c>
      <c r="F20" s="95" t="e">
        <f t="shared" si="4"/>
        <v>#REF!</v>
      </c>
      <c r="G20" s="71"/>
      <c r="H20" s="71">
        <v>-1.825423999999836E-2</v>
      </c>
      <c r="I20" s="71" t="e">
        <f t="shared" si="1"/>
        <v>#REF!</v>
      </c>
      <c r="J20" s="95" t="e">
        <f t="shared" si="2"/>
        <v>#REF!</v>
      </c>
      <c r="K20" s="100">
        <f>+C20*S20/100</f>
        <v>39.725999999999999</v>
      </c>
      <c r="L20" s="71" t="e">
        <f>+D20*S20/100</f>
        <v>#REF!</v>
      </c>
      <c r="M20" s="74" t="e">
        <f>+L20-K20</f>
        <v>#REF!</v>
      </c>
      <c r="N20" s="95" t="e">
        <f>L20/K20</f>
        <v>#REF!</v>
      </c>
      <c r="O20" s="100"/>
      <c r="P20" s="71">
        <v>-1.825423999999836E-2</v>
      </c>
      <c r="Q20" s="71" t="e">
        <f t="shared" si="3"/>
        <v>#REF!</v>
      </c>
      <c r="R20" s="95" t="e">
        <f t="shared" si="5"/>
        <v>#REF!</v>
      </c>
      <c r="S20" s="9">
        <v>100</v>
      </c>
      <c r="T20"/>
      <c r="U20" s="24"/>
      <c r="V20" s="24" t="e">
        <f>+#REF!+C20</f>
        <v>#REF!</v>
      </c>
      <c r="W20" s="21"/>
      <c r="X20" s="21"/>
      <c r="Y20" s="21"/>
      <c r="Z20" s="21"/>
      <c r="AA20" s="23"/>
      <c r="AB20" s="23"/>
      <c r="AG20" s="23"/>
    </row>
    <row r="21" spans="1:44" ht="39.75" customHeight="1">
      <c r="A21" s="75" t="s">
        <v>8</v>
      </c>
      <c r="B21" s="69">
        <v>3145204</v>
      </c>
      <c r="C21" s="73">
        <v>0.70899999999999996</v>
      </c>
      <c r="D21" s="71" t="e">
        <f>+#REF!+#REF!+#REF!+#REF!+#REF!+#REF!</f>
        <v>#REF!</v>
      </c>
      <c r="E21" s="71" t="e">
        <f t="shared" si="0"/>
        <v>#REF!</v>
      </c>
      <c r="F21" s="95" t="e">
        <f t="shared" si="4"/>
        <v>#REF!</v>
      </c>
      <c r="G21" s="71">
        <v>1</v>
      </c>
      <c r="H21" s="71">
        <v>0.62695645000000022</v>
      </c>
      <c r="I21" s="71" t="e">
        <f t="shared" si="1"/>
        <v>#REF!</v>
      </c>
      <c r="J21" s="95" t="e">
        <f t="shared" si="2"/>
        <v>#REF!</v>
      </c>
      <c r="K21" s="100">
        <f>+C21*S21/100</f>
        <v>0.70899999999999996</v>
      </c>
      <c r="L21" s="71" t="e">
        <f>+D21*S21/100</f>
        <v>#REF!</v>
      </c>
      <c r="M21" s="74" t="e">
        <f>+L21-K21</f>
        <v>#REF!</v>
      </c>
      <c r="N21" s="95" t="e">
        <f>L21/K21</f>
        <v>#REF!</v>
      </c>
      <c r="O21" s="100">
        <v>1</v>
      </c>
      <c r="P21" s="71">
        <v>0.62695645000000022</v>
      </c>
      <c r="Q21" s="71" t="e">
        <f t="shared" si="3"/>
        <v>#REF!</v>
      </c>
      <c r="R21" s="95" t="e">
        <f t="shared" si="5"/>
        <v>#REF!</v>
      </c>
      <c r="S21" s="25">
        <v>100</v>
      </c>
      <c r="T21"/>
      <c r="U21" s="24" t="e">
        <f>+D21-AG21</f>
        <v>#REF!</v>
      </c>
      <c r="V21" s="24" t="e">
        <f>+#REF!+C21</f>
        <v>#REF!</v>
      </c>
      <c r="W21" s="21"/>
      <c r="X21" s="21"/>
      <c r="Y21" s="21"/>
      <c r="Z21" s="21"/>
      <c r="AA21" s="23"/>
      <c r="AB21" s="23"/>
      <c r="AG21" s="23"/>
    </row>
    <row r="22" spans="1:44" ht="39.75" customHeight="1">
      <c r="A22" s="75" t="s">
        <v>16</v>
      </c>
      <c r="B22" s="69">
        <v>3413100</v>
      </c>
      <c r="C22" s="73"/>
      <c r="D22" s="71" t="e">
        <f>+#REF!</f>
        <v>#REF!</v>
      </c>
      <c r="E22" s="71" t="s">
        <v>79</v>
      </c>
      <c r="F22" s="95" t="s">
        <v>79</v>
      </c>
      <c r="G22" s="71"/>
      <c r="H22" s="71">
        <v>0</v>
      </c>
      <c r="I22" s="71" t="e">
        <f t="shared" si="1"/>
        <v>#REF!</v>
      </c>
      <c r="J22" s="95"/>
      <c r="K22" s="100" t="s">
        <v>79</v>
      </c>
      <c r="L22" s="71" t="e">
        <f>+D22*S22/100</f>
        <v>#REF!</v>
      </c>
      <c r="M22" s="71" t="s">
        <v>79</v>
      </c>
      <c r="N22" s="122" t="s">
        <v>79</v>
      </c>
      <c r="O22" s="100"/>
      <c r="P22" s="71">
        <v>0</v>
      </c>
      <c r="Q22" s="71"/>
      <c r="R22" s="95"/>
      <c r="S22" s="25">
        <v>100</v>
      </c>
      <c r="T22"/>
      <c r="U22" s="24" t="e">
        <f>+D22-AG22</f>
        <v>#REF!</v>
      </c>
      <c r="V22" s="24" t="e">
        <f>+#REF!+C22</f>
        <v>#REF!</v>
      </c>
      <c r="W22" s="21"/>
      <c r="X22" s="21"/>
      <c r="Y22" s="21"/>
      <c r="Z22" s="21"/>
      <c r="AA22" s="23"/>
      <c r="AB22" s="23"/>
      <c r="AG22" s="23"/>
    </row>
    <row r="23" spans="1:44" ht="39.75" customHeight="1">
      <c r="A23" s="75" t="s">
        <v>7</v>
      </c>
      <c r="B23" s="69">
        <v>3422101</v>
      </c>
      <c r="C23" s="73">
        <v>76.55</v>
      </c>
      <c r="D23" s="71" t="e">
        <f>+#REF!+#REF!+#REF!+#REF!+#REF!+#REF!+#REF!+#REF!+#REF!+#REF!+#REF!+#REF!+#REF!+#REF!+#REF!+#REF!+#REF!+#REF!+#REF!+#REF!+#REF!+#REF!</f>
        <v>#REF!</v>
      </c>
      <c r="E23" s="71" t="e">
        <f>+D23-C23</f>
        <v>#REF!</v>
      </c>
      <c r="F23" s="95" t="e">
        <f>D23/C23</f>
        <v>#REF!</v>
      </c>
      <c r="G23" s="71">
        <v>18</v>
      </c>
      <c r="H23" s="71">
        <v>15.857107569999966</v>
      </c>
      <c r="I23" s="71" t="e">
        <f t="shared" si="1"/>
        <v>#REF!</v>
      </c>
      <c r="J23" s="95" t="e">
        <f t="shared" si="2"/>
        <v>#REF!</v>
      </c>
      <c r="K23" s="100" t="s">
        <v>79</v>
      </c>
      <c r="L23" s="71" t="s">
        <v>79</v>
      </c>
      <c r="M23" s="71" t="s">
        <v>79</v>
      </c>
      <c r="N23" s="122" t="s">
        <v>79</v>
      </c>
      <c r="O23" s="100"/>
      <c r="P23" s="71"/>
      <c r="Q23" s="71"/>
      <c r="R23" s="95"/>
      <c r="S23" s="9">
        <v>0</v>
      </c>
      <c r="T23"/>
      <c r="U23" s="24" t="e">
        <f>+D23-AG23</f>
        <v>#REF!</v>
      </c>
      <c r="V23" s="24" t="e">
        <f>+#REF!+C23</f>
        <v>#REF!</v>
      </c>
      <c r="W23" s="21"/>
      <c r="X23" s="21"/>
      <c r="Y23" s="21"/>
      <c r="Z23" s="21"/>
      <c r="AA23" s="23"/>
      <c r="AB23" s="23"/>
      <c r="AG23" s="23"/>
    </row>
    <row r="24" spans="1:44" ht="39.75" customHeight="1">
      <c r="A24" s="75" t="s">
        <v>15</v>
      </c>
      <c r="B24" s="69">
        <v>3422201</v>
      </c>
      <c r="C24" s="73">
        <v>2.6789999999999998</v>
      </c>
      <c r="D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E24" s="71" t="e">
        <f>+D24-C24</f>
        <v>#REF!</v>
      </c>
      <c r="F24" s="95" t="e">
        <f>D24/C24</f>
        <v>#REF!</v>
      </c>
      <c r="G24" s="71">
        <v>10</v>
      </c>
      <c r="H24" s="71">
        <v>8.2181863799999988</v>
      </c>
      <c r="I24" s="71" t="e">
        <f t="shared" si="1"/>
        <v>#REF!</v>
      </c>
      <c r="J24" s="95" t="e">
        <f t="shared" si="2"/>
        <v>#REF!</v>
      </c>
      <c r="K24" s="100" t="s">
        <v>79</v>
      </c>
      <c r="L24" s="71" t="s">
        <v>79</v>
      </c>
      <c r="M24" s="71" t="s">
        <v>79</v>
      </c>
      <c r="N24" s="122" t="s">
        <v>79</v>
      </c>
      <c r="O24" s="100"/>
      <c r="P24" s="71"/>
      <c r="Q24" s="71"/>
      <c r="R24" s="95"/>
      <c r="S24" s="25">
        <v>0</v>
      </c>
      <c r="T24"/>
      <c r="U24" s="24" t="e">
        <f>+D24-AG24</f>
        <v>#REF!</v>
      </c>
      <c r="V24" s="24" t="e">
        <f>+#REF!+C24</f>
        <v>#REF!</v>
      </c>
      <c r="W24" s="21"/>
      <c r="X24" s="21"/>
      <c r="Y24" s="21"/>
      <c r="Z24" s="21"/>
      <c r="AA24" s="23"/>
      <c r="AB24" s="23"/>
      <c r="AG24" s="23"/>
    </row>
    <row r="25" spans="1:44" ht="39.75" customHeight="1">
      <c r="A25" s="75" t="s">
        <v>11</v>
      </c>
      <c r="B25" s="69">
        <v>3430105</v>
      </c>
      <c r="C25" s="73">
        <v>160</v>
      </c>
      <c r="D25" s="71" t="e">
        <f>+#REF!+#REF!+#REF!+#REF!+#REF!+#REF!+#REF!+#REF!+#REF!+#REF!+#REF!+#REF!+#REF!+#REF!+#REF!+#REF!+#REF!+#REF!+#REF!+#REF!+#REF!</f>
        <v>#REF!</v>
      </c>
      <c r="E25" s="71" t="e">
        <f>+D25-C25</f>
        <v>#REF!</v>
      </c>
      <c r="F25" s="95" t="e">
        <f>D25/C25</f>
        <v>#REF!</v>
      </c>
      <c r="G25" s="71">
        <v>14</v>
      </c>
      <c r="H25" s="71">
        <v>9.5098478099999966</v>
      </c>
      <c r="I25" s="71" t="e">
        <f t="shared" si="1"/>
        <v>#REF!</v>
      </c>
      <c r="J25" s="95" t="e">
        <f t="shared" si="2"/>
        <v>#REF!</v>
      </c>
      <c r="K25" s="100" t="s">
        <v>79</v>
      </c>
      <c r="L25" s="71" t="s">
        <v>79</v>
      </c>
      <c r="M25" s="71" t="s">
        <v>79</v>
      </c>
      <c r="N25" s="122" t="s">
        <v>79</v>
      </c>
      <c r="O25" s="100"/>
      <c r="P25" s="71"/>
      <c r="Q25" s="71"/>
      <c r="R25" s="95"/>
      <c r="S25" s="9">
        <v>0</v>
      </c>
      <c r="T25"/>
      <c r="U25" s="24" t="e">
        <f>+D25-AG25</f>
        <v>#REF!</v>
      </c>
      <c r="V25" s="24" t="e">
        <f>+#REF!+C25</f>
        <v>#REF!</v>
      </c>
      <c r="W25" s="21"/>
      <c r="X25" s="21"/>
      <c r="Y25" s="21"/>
      <c r="Z25" s="21"/>
      <c r="AA25" s="23"/>
      <c r="AB25" s="23"/>
      <c r="AG25" s="23"/>
    </row>
    <row r="26" spans="1:44" ht="39.75" customHeight="1">
      <c r="A26" s="75" t="s">
        <v>75</v>
      </c>
      <c r="B26" s="69">
        <v>3111300</v>
      </c>
      <c r="C26" s="73"/>
      <c r="D26" s="71" t="e">
        <f>#REF!</f>
        <v>#REF!</v>
      </c>
      <c r="E26" s="71" t="e">
        <f>+D26-C26</f>
        <v>#REF!</v>
      </c>
      <c r="F26" s="95" t="s">
        <v>79</v>
      </c>
      <c r="G26" s="71">
        <v>5</v>
      </c>
      <c r="H26" s="71">
        <v>5</v>
      </c>
      <c r="I26" s="71" t="e">
        <f t="shared" si="1"/>
        <v>#REF!</v>
      </c>
      <c r="J26" s="95"/>
      <c r="K26" s="100">
        <f>+C26*S26/100</f>
        <v>0</v>
      </c>
      <c r="L26" s="71" t="e">
        <f>+D26*S26/100</f>
        <v>#REF!</v>
      </c>
      <c r="M26" s="74" t="e">
        <f>+L26-K26</f>
        <v>#REF!</v>
      </c>
      <c r="N26" s="95" t="s">
        <v>79</v>
      </c>
      <c r="O26" s="100">
        <v>5</v>
      </c>
      <c r="P26" s="71">
        <v>5</v>
      </c>
      <c r="Q26" s="71" t="e">
        <f t="shared" si="3"/>
        <v>#REF!</v>
      </c>
      <c r="R26" s="95"/>
      <c r="S26" s="9">
        <v>100</v>
      </c>
      <c r="T26"/>
      <c r="U26" s="24"/>
      <c r="V26" s="24"/>
      <c r="W26" s="21"/>
      <c r="X26" s="21"/>
      <c r="Y26" s="21"/>
      <c r="Z26" s="21"/>
      <c r="AA26" s="23"/>
      <c r="AB26" s="23"/>
      <c r="AG26" s="23"/>
    </row>
    <row r="27" spans="1:44" ht="39.75" customHeight="1">
      <c r="A27" s="75" t="s">
        <v>14</v>
      </c>
      <c r="B27" s="69">
        <v>3450960</v>
      </c>
      <c r="C27" s="73"/>
      <c r="D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+29.5</f>
        <v>#REF!</v>
      </c>
      <c r="E27" s="71" t="s">
        <v>79</v>
      </c>
      <c r="F27" s="95" t="s">
        <v>79</v>
      </c>
      <c r="G27" s="71">
        <v>104.5</v>
      </c>
      <c r="H27" s="71">
        <v>104.5</v>
      </c>
      <c r="I27" s="71"/>
      <c r="J27" s="95"/>
      <c r="K27" s="100" t="s">
        <v>79</v>
      </c>
      <c r="L27" s="71" t="e">
        <f>+D27*S27/100</f>
        <v>#REF!</v>
      </c>
      <c r="M27" s="71" t="s">
        <v>79</v>
      </c>
      <c r="N27" s="122" t="s">
        <v>79</v>
      </c>
      <c r="O27" s="100"/>
      <c r="P27" s="71"/>
      <c r="Q27" s="71"/>
      <c r="R27" s="95"/>
      <c r="S27" s="9">
        <v>100</v>
      </c>
      <c r="T27"/>
      <c r="U27" s="24" t="e">
        <f>+D27-AG27</f>
        <v>#REF!</v>
      </c>
      <c r="V27" s="24" t="e">
        <f>+#REF!+C27</f>
        <v>#REF!</v>
      </c>
      <c r="W27" s="21"/>
      <c r="X27" s="21"/>
      <c r="Y27" s="21"/>
      <c r="Z27" s="21"/>
      <c r="AA27" s="23"/>
      <c r="AB27" s="23"/>
      <c r="AG27" s="23"/>
    </row>
    <row r="28" spans="1:44" s="3" customFormat="1" ht="26.25" thickBot="1">
      <c r="A28" s="80" t="s">
        <v>51</v>
      </c>
      <c r="B28" s="81" t="s">
        <v>42</v>
      </c>
      <c r="C28" s="81">
        <f>SUM(C9:C27)</f>
        <v>4698.5330000000004</v>
      </c>
      <c r="D28" s="82" t="e">
        <f>SUM(D9:D27)</f>
        <v>#REF!</v>
      </c>
      <c r="E28" s="82" t="e">
        <f>+D28-C28</f>
        <v>#REF!</v>
      </c>
      <c r="F28" s="101" t="e">
        <f>D28/C28</f>
        <v>#REF!</v>
      </c>
      <c r="G28" s="82">
        <f>SUM(G9:G27)</f>
        <v>875.4</v>
      </c>
      <c r="H28" s="82">
        <f>SUM(H9:H27)</f>
        <v>715.90112755000007</v>
      </c>
      <c r="I28" s="82" t="e">
        <f t="shared" si="1"/>
        <v>#REF!</v>
      </c>
      <c r="J28" s="101" t="e">
        <f t="shared" si="2"/>
        <v>#REF!</v>
      </c>
      <c r="K28" s="81">
        <f>SUM(K9:K27)</f>
        <v>2956.3539999999998</v>
      </c>
      <c r="L28" s="82" t="e">
        <f>SUM(L9:L27)</f>
        <v>#REF!</v>
      </c>
      <c r="M28" s="81" t="e">
        <f>+L28-K28</f>
        <v>#REF!</v>
      </c>
      <c r="N28" s="101" t="e">
        <f>L28/K28</f>
        <v>#REF!</v>
      </c>
      <c r="O28" s="81">
        <f>SUM(O9:O27)</f>
        <v>695.8900000000001</v>
      </c>
      <c r="P28" s="82">
        <f>SUM(P9:P27)</f>
        <v>599.6927787310002</v>
      </c>
      <c r="Q28" s="81" t="e">
        <f t="shared" si="3"/>
        <v>#REF!</v>
      </c>
      <c r="R28" s="101" t="e">
        <f>+(L28+P28)/K28</f>
        <v>#REF!</v>
      </c>
      <c r="S28" s="20"/>
      <c r="T28" s="89"/>
      <c r="W28" s="22">
        <f t="shared" ref="W28:AR28" si="7">SUM(W9:W27)</f>
        <v>0</v>
      </c>
      <c r="X28" s="22">
        <f t="shared" si="7"/>
        <v>3.2257050000000002E-2</v>
      </c>
      <c r="Y28" s="22">
        <f t="shared" si="7"/>
        <v>0</v>
      </c>
      <c r="Z28" s="22">
        <f t="shared" si="7"/>
        <v>0</v>
      </c>
      <c r="AA28" s="22">
        <f t="shared" si="7"/>
        <v>0</v>
      </c>
      <c r="AB28" s="22">
        <f t="shared" si="7"/>
        <v>0</v>
      </c>
      <c r="AC28" s="22">
        <f t="shared" si="7"/>
        <v>0</v>
      </c>
      <c r="AD28" s="22">
        <f t="shared" si="7"/>
        <v>0</v>
      </c>
      <c r="AE28" s="22">
        <f t="shared" si="7"/>
        <v>0</v>
      </c>
      <c r="AF28" s="22">
        <f t="shared" si="7"/>
        <v>0</v>
      </c>
      <c r="AG28" s="22">
        <f t="shared" si="7"/>
        <v>0</v>
      </c>
      <c r="AH28" s="22">
        <f t="shared" si="7"/>
        <v>0</v>
      </c>
      <c r="AI28" s="22">
        <f t="shared" si="7"/>
        <v>0</v>
      </c>
      <c r="AJ28" s="22">
        <f t="shared" si="7"/>
        <v>0</v>
      </c>
      <c r="AK28" s="22">
        <f t="shared" si="7"/>
        <v>0</v>
      </c>
      <c r="AL28" s="22">
        <f t="shared" si="7"/>
        <v>0</v>
      </c>
      <c r="AM28" s="22">
        <f t="shared" si="7"/>
        <v>0</v>
      </c>
      <c r="AN28" s="22">
        <f t="shared" si="7"/>
        <v>0</v>
      </c>
      <c r="AO28" s="22">
        <f t="shared" si="7"/>
        <v>0</v>
      </c>
      <c r="AP28" s="22">
        <f t="shared" si="7"/>
        <v>0</v>
      </c>
      <c r="AQ28" s="22">
        <f t="shared" si="7"/>
        <v>0</v>
      </c>
      <c r="AR28" s="22">
        <f t="shared" si="7"/>
        <v>0</v>
      </c>
    </row>
    <row r="29" spans="1:44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44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44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44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33">
      <c r="A33" s="201" t="s">
        <v>77</v>
      </c>
      <c r="B33" s="201"/>
      <c r="C33" s="113"/>
      <c r="D33" s="113"/>
      <c r="E33" s="113" t="s">
        <v>78</v>
      </c>
      <c r="F33" s="4"/>
      <c r="G33" s="113"/>
      <c r="H33" s="113"/>
      <c r="I33" s="4"/>
      <c r="J33" s="4"/>
      <c r="K33" s="4"/>
      <c r="L33" s="4"/>
      <c r="M33" s="4"/>
      <c r="N33" s="4"/>
      <c r="O33" s="113"/>
      <c r="P33" s="113"/>
      <c r="Q33" s="4"/>
      <c r="R33" s="4"/>
      <c r="S33" s="4"/>
      <c r="T33" s="4"/>
    </row>
    <row r="34" spans="1:20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3:20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3:20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3:20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3:20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3:20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3:20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3:20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3:20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3:20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3:20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3:20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3:20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3:20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3:20">
      <c r="C63" s="4"/>
      <c r="D63" s="4"/>
      <c r="E63" s="4"/>
      <c r="F63" s="4"/>
      <c r="G63" s="4"/>
      <c r="H63" s="4"/>
      <c r="I63" s="4"/>
      <c r="J63" s="4"/>
      <c r="K63" s="4"/>
      <c r="N63" s="4"/>
      <c r="O63" s="4"/>
      <c r="P63" s="4"/>
      <c r="Q63" s="4"/>
      <c r="R63" s="4"/>
      <c r="S63" s="4"/>
      <c r="T63" s="4"/>
    </row>
    <row r="64" spans="3:20">
      <c r="C64" s="4"/>
      <c r="D64" s="4"/>
      <c r="E64" s="4"/>
      <c r="F64" s="4"/>
      <c r="G64" s="4"/>
      <c r="H64" s="4"/>
      <c r="I64" s="4"/>
      <c r="J64" s="4"/>
      <c r="K64" s="4"/>
      <c r="N64" s="4"/>
      <c r="O64" s="4"/>
      <c r="P64" s="4"/>
      <c r="Q64" s="4"/>
      <c r="R64" s="4"/>
      <c r="S64" s="4"/>
      <c r="T64" s="4"/>
    </row>
    <row r="65" spans="3:20">
      <c r="C65" s="4"/>
      <c r="D65" s="4"/>
      <c r="E65" s="4"/>
      <c r="F65" s="4"/>
      <c r="G65" s="4"/>
      <c r="H65" s="4"/>
      <c r="I65" s="4"/>
      <c r="J65" s="4"/>
      <c r="K65" s="4"/>
      <c r="N65" s="4"/>
      <c r="O65" s="4"/>
      <c r="P65" s="4"/>
      <c r="Q65" s="4"/>
      <c r="R65" s="4"/>
      <c r="S65" s="4"/>
      <c r="T65" s="4"/>
    </row>
    <row r="66" spans="3:20">
      <c r="C66" s="4"/>
      <c r="D66" s="4"/>
      <c r="E66" s="4"/>
      <c r="F66" s="4"/>
      <c r="G66" s="4"/>
      <c r="H66" s="4"/>
      <c r="I66" s="4"/>
      <c r="J66" s="4"/>
      <c r="K66" s="4"/>
      <c r="N66" s="4"/>
      <c r="O66" s="4"/>
      <c r="P66" s="4"/>
      <c r="Q66" s="4"/>
      <c r="R66" s="4"/>
      <c r="S66" s="4"/>
      <c r="T66" s="4"/>
    </row>
    <row r="67" spans="3:20"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  <c r="P67" s="4"/>
      <c r="Q67" s="4"/>
      <c r="R67" s="4"/>
      <c r="S67" s="4"/>
      <c r="T67" s="4"/>
    </row>
    <row r="68" spans="3:20">
      <c r="C68" s="4"/>
      <c r="D68" s="4"/>
      <c r="E68" s="4"/>
      <c r="F68" s="4"/>
      <c r="G68" s="4"/>
      <c r="H68" s="4"/>
      <c r="I68" s="4"/>
      <c r="J68" s="4"/>
      <c r="K68" s="4"/>
      <c r="N68" s="4"/>
      <c r="O68" s="4"/>
      <c r="P68" s="4"/>
      <c r="Q68" s="4"/>
      <c r="R68" s="4"/>
      <c r="S68" s="4"/>
      <c r="T68" s="4"/>
    </row>
    <row r="69" spans="3:20">
      <c r="C69" s="4"/>
      <c r="D69" s="4"/>
      <c r="E69" s="4"/>
      <c r="F69" s="4"/>
      <c r="G69" s="4"/>
      <c r="H69" s="4"/>
      <c r="I69" s="4"/>
      <c r="J69" s="4"/>
      <c r="K69" s="4"/>
      <c r="N69" s="4"/>
      <c r="O69" s="4"/>
      <c r="P69" s="4"/>
      <c r="Q69" s="4"/>
      <c r="R69" s="4"/>
      <c r="S69" s="4"/>
      <c r="T69" s="4"/>
    </row>
  </sheetData>
  <mergeCells count="40">
    <mergeCell ref="A33:B33"/>
    <mergeCell ref="G5:G7"/>
    <mergeCell ref="I5:J5"/>
    <mergeCell ref="I6:I7"/>
    <mergeCell ref="J6:J7"/>
    <mergeCell ref="H5:H7"/>
    <mergeCell ref="C5:C7"/>
    <mergeCell ref="D5:D7"/>
    <mergeCell ref="E5:F5"/>
    <mergeCell ref="E6:E7"/>
    <mergeCell ref="F6:F7"/>
    <mergeCell ref="AQ7:AR7"/>
    <mergeCell ref="C8:F8"/>
    <mergeCell ref="K8:N8"/>
    <mergeCell ref="O5:O7"/>
    <mergeCell ref="P5:P7"/>
    <mergeCell ref="Q5:R5"/>
    <mergeCell ref="Q6:Q7"/>
    <mergeCell ref="R6:R7"/>
    <mergeCell ref="AE7:AF7"/>
    <mergeCell ref="AG7:AH7"/>
    <mergeCell ref="AI7:AJ7"/>
    <mergeCell ref="AK7:AL7"/>
    <mergeCell ref="AM7:AN7"/>
    <mergeCell ref="AO7:AP7"/>
    <mergeCell ref="M6:M7"/>
    <mergeCell ref="N6:N7"/>
    <mergeCell ref="W7:X7"/>
    <mergeCell ref="Y7:Z7"/>
    <mergeCell ref="AA7:AB7"/>
    <mergeCell ref="AC7:AD7"/>
    <mergeCell ref="S5:S8"/>
    <mergeCell ref="A1:N1"/>
    <mergeCell ref="A2:N2"/>
    <mergeCell ref="A3:N3"/>
    <mergeCell ref="A5:A7"/>
    <mergeCell ref="B5:B7"/>
    <mergeCell ref="K5:K7"/>
    <mergeCell ref="L5:L7"/>
    <mergeCell ref="M5:N5"/>
  </mergeCells>
  <printOptions horizontalCentered="1"/>
  <pageMargins left="0" right="0" top="0.55118110236220474" bottom="0" header="0" footer="0"/>
  <pageSetup paperSize="9" scale="41" orientation="landscape" blackAndWhite="1" r:id="rId1"/>
  <headerFooter alignWithMargins="0"/>
  <colBreaks count="1" manualBreakCount="1">
    <brk id="1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92D050"/>
  </sheetPr>
  <dimension ref="A1:BB69"/>
  <sheetViews>
    <sheetView view="pageBreakPreview" zoomScale="55" zoomScaleNormal="85" zoomScaleSheetLayoutView="55" workbookViewId="0">
      <pane xSplit="2" ySplit="8" topLeftCell="S9" activePane="bottomRight" state="frozen"/>
      <selection pane="topRight" activeCell="C1" sqref="C1"/>
      <selection pane="bottomLeft" activeCell="A9" sqref="A9"/>
      <selection pane="bottomRight" activeCell="S8" sqref="S8:V8"/>
    </sheetView>
  </sheetViews>
  <sheetFormatPr defaultRowHeight="15.75"/>
  <cols>
    <col min="1" max="1" width="123.28515625" style="1" customWidth="1"/>
    <col min="2" max="2" width="20" style="1" customWidth="1"/>
    <col min="3" max="3" width="23.5703125" style="1" hidden="1" customWidth="1"/>
    <col min="4" max="4" width="17.5703125" style="1" hidden="1" customWidth="1"/>
    <col min="5" max="5" width="18.140625" style="1" hidden="1" customWidth="1"/>
    <col min="6" max="6" width="15.7109375" style="1" hidden="1" customWidth="1"/>
    <col min="7" max="7" width="16" style="1" hidden="1" customWidth="1"/>
    <col min="8" max="8" width="16.140625" style="1" hidden="1" customWidth="1"/>
    <col min="9" max="9" width="18.7109375" style="1" hidden="1" customWidth="1"/>
    <col min="10" max="10" width="11.85546875" style="1" hidden="1" customWidth="1"/>
    <col min="11" max="11" width="23.28515625" style="1" hidden="1" customWidth="1"/>
    <col min="12" max="12" width="16.28515625" style="1" hidden="1" customWidth="1"/>
    <col min="13" max="13" width="19.140625" style="1" hidden="1" customWidth="1"/>
    <col min="14" max="14" width="14.5703125" style="1" hidden="1" customWidth="1"/>
    <col min="15" max="15" width="15.28515625" style="1" hidden="1" customWidth="1"/>
    <col min="16" max="16" width="15.7109375" style="1" hidden="1" customWidth="1"/>
    <col min="17" max="17" width="15.28515625" style="1" hidden="1" customWidth="1"/>
    <col min="18" max="18" width="15.42578125" style="1" hidden="1" customWidth="1"/>
    <col min="19" max="19" width="16.5703125" style="1" customWidth="1"/>
    <col min="20" max="20" width="17.28515625" style="1" customWidth="1"/>
    <col min="21" max="21" width="15" style="1" customWidth="1"/>
    <col min="22" max="22" width="15.42578125" style="1" customWidth="1"/>
    <col min="23" max="23" width="16.7109375" style="1" customWidth="1"/>
    <col min="24" max="24" width="16.7109375" style="1" hidden="1" customWidth="1"/>
    <col min="25" max="25" width="14.140625" style="1" customWidth="1"/>
    <col min="26" max="26" width="24.28515625" style="1" hidden="1" customWidth="1"/>
    <col min="27" max="27" width="16.140625" style="1" customWidth="1"/>
    <col min="28" max="28" width="14.42578125" style="1" customWidth="1"/>
    <col min="29" max="29" width="17.85546875" style="1" customWidth="1"/>
    <col min="30" max="30" width="17.85546875" style="1" hidden="1" customWidth="1"/>
    <col min="31" max="31" width="12.140625" style="1" hidden="1" customWidth="1"/>
    <col min="32" max="32" width="15" style="1" hidden="1" customWidth="1"/>
    <col min="33" max="34" width="13.42578125" style="1" hidden="1" customWidth="1"/>
    <col min="35" max="55" width="0" style="1" hidden="1" customWidth="1"/>
    <col min="56" max="16384" width="9.140625" style="1"/>
  </cols>
  <sheetData>
    <row r="1" spans="1:54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5"/>
      <c r="AD1" s="5"/>
    </row>
    <row r="2" spans="1:54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5"/>
      <c r="AD2" s="5"/>
    </row>
    <row r="3" spans="1:54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6"/>
      <c r="AD3" s="6"/>
    </row>
    <row r="4" spans="1:54" ht="24" thickBot="1">
      <c r="A4" s="27" t="e">
        <f>+#REF!</f>
        <v>#REF!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60"/>
      <c r="V4" s="27"/>
      <c r="W4" s="27"/>
      <c r="X4" s="27"/>
      <c r="Y4" s="27"/>
      <c r="Z4" s="27"/>
      <c r="AA4" s="27" t="s">
        <v>12</v>
      </c>
      <c r="AB4" s="27"/>
      <c r="AC4" s="2"/>
      <c r="AD4" s="2"/>
    </row>
    <row r="5" spans="1:54" s="3" customFormat="1" ht="40.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81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22</v>
      </c>
      <c r="M5" s="180" t="s">
        <v>0</v>
      </c>
      <c r="N5" s="181"/>
      <c r="O5" s="177" t="s">
        <v>21</v>
      </c>
      <c r="P5" s="179" t="s">
        <v>22</v>
      </c>
      <c r="Q5" s="180" t="s">
        <v>0</v>
      </c>
      <c r="R5" s="181"/>
      <c r="S5" s="177" t="s">
        <v>21</v>
      </c>
      <c r="T5" s="179" t="s">
        <v>22</v>
      </c>
      <c r="U5" s="180" t="s">
        <v>0</v>
      </c>
      <c r="V5" s="181"/>
      <c r="W5" s="177" t="s">
        <v>21</v>
      </c>
      <c r="X5" s="114"/>
      <c r="Y5" s="179" t="s">
        <v>22</v>
      </c>
      <c r="Z5" s="65"/>
      <c r="AA5" s="180" t="s">
        <v>0</v>
      </c>
      <c r="AB5" s="181"/>
      <c r="AC5" s="186" t="s">
        <v>23</v>
      </c>
      <c r="AD5"/>
    </row>
    <row r="6" spans="1:54" s="3" customFormat="1" ht="9" customHeight="1">
      <c r="A6" s="174"/>
      <c r="B6" s="176"/>
      <c r="C6" s="178"/>
      <c r="D6" s="174"/>
      <c r="E6" s="190" t="s">
        <v>1</v>
      </c>
      <c r="F6" s="182" t="s">
        <v>2</v>
      </c>
      <c r="G6" s="178"/>
      <c r="H6" s="174"/>
      <c r="I6" s="190" t="s">
        <v>1</v>
      </c>
      <c r="J6" s="182" t="s">
        <v>2</v>
      </c>
      <c r="K6" s="178"/>
      <c r="L6" s="174"/>
      <c r="M6" s="190" t="s">
        <v>1</v>
      </c>
      <c r="N6" s="182" t="s">
        <v>2</v>
      </c>
      <c r="O6" s="178"/>
      <c r="P6" s="174"/>
      <c r="Q6" s="190" t="s">
        <v>1</v>
      </c>
      <c r="R6" s="182" t="s">
        <v>2</v>
      </c>
      <c r="S6" s="178"/>
      <c r="T6" s="174"/>
      <c r="U6" s="190" t="s">
        <v>1</v>
      </c>
      <c r="V6" s="182" t="s">
        <v>2</v>
      </c>
      <c r="W6" s="178"/>
      <c r="X6" s="115"/>
      <c r="Y6" s="174"/>
      <c r="Z6" s="64"/>
      <c r="AA6" s="190" t="s">
        <v>1</v>
      </c>
      <c r="AB6" s="182" t="s">
        <v>2</v>
      </c>
      <c r="AC6" s="187"/>
      <c r="AD6"/>
    </row>
    <row r="7" spans="1:54" s="3" customFormat="1" ht="69.75" customHeight="1">
      <c r="A7" s="174"/>
      <c r="B7" s="176"/>
      <c r="C7" s="178"/>
      <c r="D7" s="174"/>
      <c r="E7" s="190"/>
      <c r="F7" s="182"/>
      <c r="G7" s="178"/>
      <c r="H7" s="174"/>
      <c r="I7" s="190"/>
      <c r="J7" s="182"/>
      <c r="K7" s="178"/>
      <c r="L7" s="174"/>
      <c r="M7" s="190"/>
      <c r="N7" s="182"/>
      <c r="O7" s="178"/>
      <c r="P7" s="174"/>
      <c r="Q7" s="190"/>
      <c r="R7" s="182"/>
      <c r="S7" s="178"/>
      <c r="T7" s="174"/>
      <c r="U7" s="190"/>
      <c r="V7" s="182"/>
      <c r="W7" s="178"/>
      <c r="X7" s="115"/>
      <c r="Y7" s="174"/>
      <c r="Z7" s="64"/>
      <c r="AA7" s="190"/>
      <c r="AB7" s="182"/>
      <c r="AC7" s="187"/>
      <c r="AD7"/>
      <c r="AG7" s="196" t="s">
        <v>43</v>
      </c>
      <c r="AH7" s="196"/>
      <c r="AI7" s="196" t="s">
        <v>46</v>
      </c>
      <c r="AJ7" s="196"/>
      <c r="AK7" s="196" t="s">
        <v>47</v>
      </c>
      <c r="AL7" s="196"/>
      <c r="AM7" s="196" t="s">
        <v>50</v>
      </c>
      <c r="AN7" s="196"/>
      <c r="AO7" s="196" t="s">
        <v>52</v>
      </c>
      <c r="AP7" s="196"/>
      <c r="AQ7" s="196" t="s">
        <v>54</v>
      </c>
      <c r="AR7" s="196"/>
      <c r="AS7" s="196" t="s">
        <v>55</v>
      </c>
      <c r="AT7" s="196"/>
      <c r="AU7" s="196" t="s">
        <v>66</v>
      </c>
      <c r="AV7" s="196"/>
      <c r="AW7" s="196" t="s">
        <v>67</v>
      </c>
      <c r="AX7" s="196"/>
      <c r="AY7" s="196" t="s">
        <v>68</v>
      </c>
      <c r="AZ7" s="196"/>
      <c r="BA7" s="196" t="s">
        <v>69</v>
      </c>
      <c r="BB7" s="196"/>
    </row>
    <row r="8" spans="1:54" ht="24" thickBot="1">
      <c r="A8" s="28" t="s">
        <v>3</v>
      </c>
      <c r="B8" s="29"/>
      <c r="C8" s="197" t="s">
        <v>48</v>
      </c>
      <c r="D8" s="198"/>
      <c r="E8" s="198"/>
      <c r="F8" s="199"/>
      <c r="G8" s="197" t="s">
        <v>49</v>
      </c>
      <c r="H8" s="198"/>
      <c r="I8" s="198"/>
      <c r="J8" s="199"/>
      <c r="K8" s="202" t="s">
        <v>71</v>
      </c>
      <c r="L8" s="203"/>
      <c r="M8" s="203"/>
      <c r="N8" s="204"/>
      <c r="O8" s="202" t="s">
        <v>72</v>
      </c>
      <c r="P8" s="203"/>
      <c r="Q8" s="203"/>
      <c r="R8" s="204"/>
      <c r="S8" s="197" t="s">
        <v>94</v>
      </c>
      <c r="T8" s="198"/>
      <c r="U8" s="198"/>
      <c r="V8" s="199"/>
      <c r="W8" s="202" t="s">
        <v>95</v>
      </c>
      <c r="X8" s="206"/>
      <c r="Y8" s="203"/>
      <c r="Z8" s="203"/>
      <c r="AA8" s="203"/>
      <c r="AB8" s="207"/>
      <c r="AC8" s="188"/>
      <c r="AD8"/>
      <c r="AG8" s="2" t="s">
        <v>44</v>
      </c>
      <c r="AH8" s="2" t="s">
        <v>45</v>
      </c>
      <c r="AI8" s="2" t="s">
        <v>44</v>
      </c>
      <c r="AJ8" s="2" t="s">
        <v>45</v>
      </c>
      <c r="AK8" s="2" t="s">
        <v>44</v>
      </c>
      <c r="AL8" s="2" t="s">
        <v>45</v>
      </c>
      <c r="AM8" s="2" t="s">
        <v>44</v>
      </c>
      <c r="AN8" s="2" t="s">
        <v>45</v>
      </c>
      <c r="AO8" s="2" t="s">
        <v>44</v>
      </c>
      <c r="AP8" s="2" t="s">
        <v>45</v>
      </c>
      <c r="AQ8" s="2" t="s">
        <v>44</v>
      </c>
      <c r="AR8" s="2" t="s">
        <v>45</v>
      </c>
      <c r="AS8" s="2" t="s">
        <v>44</v>
      </c>
      <c r="AT8" s="2" t="s">
        <v>45</v>
      </c>
      <c r="AU8" s="2" t="s">
        <v>44</v>
      </c>
      <c r="AV8" s="2" t="s">
        <v>45</v>
      </c>
      <c r="AW8" s="2" t="s">
        <v>44</v>
      </c>
      <c r="AX8" s="2" t="s">
        <v>45</v>
      </c>
      <c r="AY8" s="2" t="s">
        <v>44</v>
      </c>
      <c r="AZ8" s="2" t="s">
        <v>45</v>
      </c>
      <c r="BA8" s="2" t="s">
        <v>44</v>
      </c>
      <c r="BB8" s="2" t="s">
        <v>45</v>
      </c>
    </row>
    <row r="9" spans="1:54" ht="26.25">
      <c r="A9" s="68" t="s">
        <v>20</v>
      </c>
      <c r="B9" s="69">
        <v>3111100</v>
      </c>
      <c r="C9" s="70">
        <v>17998.817999999999</v>
      </c>
      <c r="D9" s="71" t="e">
        <f t="shared" ref="D9:D27" si="0">+T9+AG9+AI9+AK9+AM9+AO9+AQ9+AS9+AU9+AW9+AY9+BA9</f>
        <v>#REF!</v>
      </c>
      <c r="E9" s="71" t="e">
        <f t="shared" ref="E9:E23" si="1">+D9-C9</f>
        <v>#REF!</v>
      </c>
      <c r="F9" s="92" t="e">
        <f>D9/C9</f>
        <v>#REF!</v>
      </c>
      <c r="G9" s="73">
        <f>+C9*AC9/100</f>
        <v>12599.1726</v>
      </c>
      <c r="H9" s="71" t="e">
        <f>+Y9+AH9+AJ9+AL9+AN9+AP9+AR9+AT9+AV9+AX9+AZ9+BB9</f>
        <v>#REF!</v>
      </c>
      <c r="I9" s="99" t="e">
        <f>+H9-G9</f>
        <v>#REF!</v>
      </c>
      <c r="J9" s="102" t="e">
        <f>H9/G9</f>
        <v>#REF!</v>
      </c>
      <c r="K9" s="105">
        <v>3959.7399599999999</v>
      </c>
      <c r="L9" s="106" t="e">
        <f t="shared" ref="L9:L27" si="2">+T9+AY9+BA9</f>
        <v>#REF!</v>
      </c>
      <c r="M9" s="107" t="e">
        <f t="shared" ref="M9:M23" si="3">+L9-K9</f>
        <v>#REF!</v>
      </c>
      <c r="N9" s="109" t="e">
        <f>L9/K9</f>
        <v>#REF!</v>
      </c>
      <c r="O9" s="105">
        <f>+K9*AC9/100</f>
        <v>2771.8179719999998</v>
      </c>
      <c r="P9" s="107" t="e">
        <f>+Y9+AZ9+BB9</f>
        <v>#REF!</v>
      </c>
      <c r="Q9" s="106" t="e">
        <f>+P9-O9</f>
        <v>#REF!</v>
      </c>
      <c r="R9" s="108" t="e">
        <f>P9/O9</f>
        <v>#REF!</v>
      </c>
      <c r="S9" s="127"/>
      <c r="T9" s="71" t="e">
        <f>+#REF!+#REF!+#REF!+#REF!+#REF!+#REF!</f>
        <v>#REF!</v>
      </c>
      <c r="U9" s="71" t="e">
        <f t="shared" ref="U9:U21" si="4">+T9-S9</f>
        <v>#REF!</v>
      </c>
      <c r="V9" s="95" t="e">
        <f>T9/S9</f>
        <v>#REF!</v>
      </c>
      <c r="W9" s="100">
        <f>+S9*AC9/100</f>
        <v>0</v>
      </c>
      <c r="X9" s="71"/>
      <c r="Y9" s="71" t="e">
        <f>+T9*AC9/100</f>
        <v>#REF!</v>
      </c>
      <c r="Z9" s="71">
        <v>643836</v>
      </c>
      <c r="AA9" s="74" t="e">
        <f>+Y9-W9</f>
        <v>#REF!</v>
      </c>
      <c r="AB9" s="95" t="e">
        <f>Y9/W9</f>
        <v>#REF!</v>
      </c>
      <c r="AC9" s="25">
        <v>70</v>
      </c>
      <c r="AD9"/>
      <c r="AE9" s="24" t="e">
        <f>+T9-AQ9</f>
        <v>#REF!</v>
      </c>
      <c r="AF9" s="24">
        <f>+C9+S9</f>
        <v>17998.817999999999</v>
      </c>
      <c r="AG9" s="21"/>
      <c r="AH9" s="21"/>
      <c r="AI9" s="21"/>
      <c r="AJ9" s="21"/>
      <c r="AK9" s="23"/>
      <c r="AL9" s="23"/>
      <c r="AQ9" s="23"/>
    </row>
    <row r="10" spans="1:54" ht="52.5">
      <c r="A10" s="75" t="s">
        <v>19</v>
      </c>
      <c r="B10" s="69">
        <v>3111401</v>
      </c>
      <c r="C10" s="70">
        <v>370</v>
      </c>
      <c r="D10" s="71" t="e">
        <f t="shared" si="0"/>
        <v>#REF!</v>
      </c>
      <c r="E10" s="71" t="e">
        <f t="shared" si="1"/>
        <v>#REF!</v>
      </c>
      <c r="F10" s="72" t="e">
        <f t="shared" ref="F10:F23" si="5">D10/C10*100</f>
        <v>#REF!</v>
      </c>
      <c r="G10" s="73">
        <f>+C10*AC10/100</f>
        <v>370</v>
      </c>
      <c r="H10" s="97" t="e">
        <f>+Y10+AH10+AJ10+AL10+AN10+AP10+AR10+AT10+AV10+AX10+AZ10+BB10</f>
        <v>#REF!</v>
      </c>
      <c r="I10" s="71" t="e">
        <f>+H10-G10</f>
        <v>#REF!</v>
      </c>
      <c r="J10" s="103" t="e">
        <f t="shared" ref="J10:J28" si="6">H10/G10</f>
        <v>#REF!</v>
      </c>
      <c r="K10" s="100">
        <v>83.844590538727005</v>
      </c>
      <c r="L10" s="71" t="e">
        <f t="shared" si="2"/>
        <v>#REF!</v>
      </c>
      <c r="M10" s="74" t="e">
        <f t="shared" si="3"/>
        <v>#REF!</v>
      </c>
      <c r="N10" s="102" t="e">
        <f t="shared" ref="N10:N28" si="7">L10/K10</f>
        <v>#REF!</v>
      </c>
      <c r="O10" s="100">
        <f>+K10*AC10/100</f>
        <v>83.844590538727005</v>
      </c>
      <c r="P10" s="74" t="e">
        <f>+Y10+AZ10+BB10</f>
        <v>#REF!</v>
      </c>
      <c r="Q10" s="71" t="e">
        <f>+P10-O10</f>
        <v>#REF!</v>
      </c>
      <c r="R10" s="95" t="e">
        <f t="shared" ref="R10:R28" si="8">P10/O10</f>
        <v>#REF!</v>
      </c>
      <c r="S10" s="73"/>
      <c r="T10" s="71" t="e">
        <f>+#REF!+#REF!+#REF!+#REF!+#REF!+#REF!+#REF!+#REF!+#REF!+#REF!+#REF!</f>
        <v>#REF!</v>
      </c>
      <c r="U10" s="71" t="e">
        <f t="shared" si="4"/>
        <v>#REF!</v>
      </c>
      <c r="V10" s="95" t="e">
        <f>T10/S10</f>
        <v>#REF!</v>
      </c>
      <c r="W10" s="100">
        <f>+S10*AC10/100</f>
        <v>0</v>
      </c>
      <c r="X10" s="71"/>
      <c r="Y10" s="71" t="e">
        <f>+T10*AC10/100</f>
        <v>#REF!</v>
      </c>
      <c r="Z10" s="71">
        <v>8314</v>
      </c>
      <c r="AA10" s="74" t="e">
        <f>+Y10-W10</f>
        <v>#REF!</v>
      </c>
      <c r="AB10" s="95" t="e">
        <f t="shared" ref="AB10:AB28" si="9">Y10/W10</f>
        <v>#REF!</v>
      </c>
      <c r="AC10" s="25">
        <v>100</v>
      </c>
      <c r="AD10"/>
      <c r="AE10" s="24" t="e">
        <f>+T10-AQ10</f>
        <v>#REF!</v>
      </c>
      <c r="AF10" s="24">
        <f>+C10+S10</f>
        <v>370</v>
      </c>
      <c r="AG10" s="21"/>
      <c r="AH10" s="21"/>
      <c r="AI10" s="21"/>
      <c r="AJ10" s="21"/>
      <c r="AK10" s="23"/>
      <c r="AL10" s="23"/>
      <c r="AQ10" s="23"/>
    </row>
    <row r="11" spans="1:54" ht="26.25">
      <c r="A11" s="75" t="s">
        <v>18</v>
      </c>
      <c r="B11" s="69">
        <v>3112101</v>
      </c>
      <c r="C11" s="70">
        <v>5571.9769999999999</v>
      </c>
      <c r="D11" s="71" t="e">
        <f t="shared" si="0"/>
        <v>#REF!</v>
      </c>
      <c r="E11" s="71" t="e">
        <f t="shared" si="1"/>
        <v>#REF!</v>
      </c>
      <c r="F11" s="72" t="e">
        <f t="shared" si="5"/>
        <v>#REF!</v>
      </c>
      <c r="G11" s="73"/>
      <c r="H11" s="97"/>
      <c r="I11" s="71"/>
      <c r="J11" s="103"/>
      <c r="K11" s="100">
        <v>1225.83494</v>
      </c>
      <c r="L11" s="71" t="e">
        <f t="shared" si="2"/>
        <v>#REF!</v>
      </c>
      <c r="M11" s="74" t="e">
        <f t="shared" si="3"/>
        <v>#REF!</v>
      </c>
      <c r="N11" s="102" t="e">
        <f t="shared" si="7"/>
        <v>#REF!</v>
      </c>
      <c r="O11" s="100"/>
      <c r="P11" s="74"/>
      <c r="Q11" s="71"/>
      <c r="R11" s="95"/>
      <c r="S11"/>
      <c r="T11" s="71" t="e">
        <f>+#REF!+#REF!+#REF!+#REF!+#REF!+#REF!+#REF!+#REF!+#REF!+#REF!+#REF!+#REF!+#REF!+#REF!+#REF!</f>
        <v>#REF!</v>
      </c>
      <c r="U11" s="71" t="e">
        <f t="shared" si="4"/>
        <v>#REF!</v>
      </c>
      <c r="V11" s="95" t="e">
        <f>T11/S11</f>
        <v>#REF!</v>
      </c>
      <c r="W11" s="100" t="s">
        <v>79</v>
      </c>
      <c r="X11" s="71" t="s">
        <v>79</v>
      </c>
      <c r="Y11" s="71" t="s">
        <v>79</v>
      </c>
      <c r="Z11" s="71" t="s">
        <v>79</v>
      </c>
      <c r="AA11" s="71" t="s">
        <v>79</v>
      </c>
      <c r="AB11" s="122" t="s">
        <v>79</v>
      </c>
      <c r="AC11" s="9">
        <v>0</v>
      </c>
      <c r="AD11"/>
      <c r="AE11" s="24" t="e">
        <f>+T11-AQ11</f>
        <v>#REF!</v>
      </c>
      <c r="AF11" s="24">
        <f>+C11+S11</f>
        <v>5571.9769999999999</v>
      </c>
      <c r="AG11" s="21"/>
      <c r="AH11" s="21">
        <v>3.2257050000000002E-2</v>
      </c>
      <c r="AI11" s="21"/>
      <c r="AJ11" s="21"/>
      <c r="AK11" s="23"/>
      <c r="AL11" s="23"/>
      <c r="AQ11" s="23"/>
    </row>
    <row r="12" spans="1:54" ht="26.25">
      <c r="A12" s="75" t="s">
        <v>76</v>
      </c>
      <c r="B12" s="69">
        <v>3112117</v>
      </c>
      <c r="C12" s="70">
        <v>683</v>
      </c>
      <c r="D12" s="71" t="e">
        <f t="shared" si="0"/>
        <v>#REF!</v>
      </c>
      <c r="E12" s="71" t="e">
        <f>+D12-C12</f>
        <v>#REF!</v>
      </c>
      <c r="F12" s="72" t="e">
        <f>D12/C12*100</f>
        <v>#REF!</v>
      </c>
      <c r="G12" s="73"/>
      <c r="H12" s="97"/>
      <c r="I12" s="71"/>
      <c r="J12" s="103"/>
      <c r="K12" s="100">
        <v>150.26</v>
      </c>
      <c r="L12" s="71" t="e">
        <f t="shared" si="2"/>
        <v>#REF!</v>
      </c>
      <c r="M12" s="74" t="e">
        <f>+L12-K12</f>
        <v>#REF!</v>
      </c>
      <c r="N12" s="102" t="e">
        <f t="shared" si="7"/>
        <v>#REF!</v>
      </c>
      <c r="O12" s="100"/>
      <c r="P12" s="74"/>
      <c r="Q12" s="71"/>
      <c r="R12" s="95"/>
      <c r="S12"/>
      <c r="T12" s="71" t="e">
        <f>+#REF!+#REF!+#REF!+#REF!+#REF!+#REF!+#REF!+#REF!+#REF!+#REF!+#REF!+#REF!+#REF!+#REF!</f>
        <v>#REF!</v>
      </c>
      <c r="U12" s="71" t="e">
        <f t="shared" si="4"/>
        <v>#REF!</v>
      </c>
      <c r="V12" s="95" t="s">
        <v>79</v>
      </c>
      <c r="W12" s="100" t="s">
        <v>79</v>
      </c>
      <c r="X12" s="71" t="s">
        <v>79</v>
      </c>
      <c r="Y12" s="71" t="s">
        <v>79</v>
      </c>
      <c r="Z12" s="71" t="s">
        <v>79</v>
      </c>
      <c r="AA12" s="71" t="s">
        <v>79</v>
      </c>
      <c r="AB12" s="122" t="s">
        <v>79</v>
      </c>
      <c r="AC12" s="9">
        <v>0</v>
      </c>
      <c r="AD12"/>
      <c r="AE12" s="24"/>
      <c r="AF12" s="24"/>
      <c r="AG12" s="21"/>
      <c r="AH12" s="21"/>
      <c r="AI12" s="21"/>
      <c r="AJ12" s="21"/>
      <c r="AK12" s="23"/>
      <c r="AL12" s="23"/>
      <c r="AQ12" s="23"/>
    </row>
    <row r="13" spans="1:54" ht="26.25">
      <c r="A13" s="75" t="s">
        <v>57</v>
      </c>
      <c r="B13" s="69">
        <v>3112501</v>
      </c>
      <c r="C13" s="70">
        <v>2575.3020000000001</v>
      </c>
      <c r="D13" s="71" t="e">
        <f t="shared" si="0"/>
        <v>#REF!</v>
      </c>
      <c r="E13" s="71" t="e">
        <f t="shared" si="1"/>
        <v>#REF!</v>
      </c>
      <c r="F13" s="72" t="e">
        <f t="shared" si="5"/>
        <v>#REF!</v>
      </c>
      <c r="G13" s="73">
        <f>+C13*AC13/100</f>
        <v>2575.3020000000001</v>
      </c>
      <c r="H13" s="97" t="e">
        <f>+Y13+AH13+AJ13+AL13+AN13+AP13+AR13+AT13+AV13+AX13+AZ13+BB13</f>
        <v>#REF!</v>
      </c>
      <c r="I13" s="71" t="e">
        <f>+H13-G13</f>
        <v>#REF!</v>
      </c>
      <c r="J13" s="103" t="e">
        <f t="shared" si="6"/>
        <v>#REF!</v>
      </c>
      <c r="K13" s="100">
        <v>566.56644000000006</v>
      </c>
      <c r="L13" s="71" t="e">
        <f t="shared" si="2"/>
        <v>#REF!</v>
      </c>
      <c r="M13" s="74" t="e">
        <f t="shared" si="3"/>
        <v>#REF!</v>
      </c>
      <c r="N13" s="102" t="e">
        <f t="shared" si="7"/>
        <v>#REF!</v>
      </c>
      <c r="O13" s="100">
        <f>+K13*AC13/100</f>
        <v>566.56644000000006</v>
      </c>
      <c r="P13" s="74" t="e">
        <f>+Y13+AZ13+BB13</f>
        <v>#REF!</v>
      </c>
      <c r="Q13" s="71" t="e">
        <f>+P13-O13</f>
        <v>#REF!</v>
      </c>
      <c r="R13" s="95" t="e">
        <f t="shared" si="8"/>
        <v>#REF!</v>
      </c>
      <c r="S13" s="73"/>
      <c r="T13" s="71" t="e">
        <f>+#REF!+#REF!+#REF!+#REF!+#REF!+#REF!+#REF!+#REF!+#REF!+#REF!+#REF!+#REF!+#REF!+#REF!+#REF!+#REF!+#REF!+#REF!+#REF!+#REF!+#REF!+#REF!+#REF!</f>
        <v>#REF!</v>
      </c>
      <c r="U13" s="71" t="e">
        <f t="shared" si="4"/>
        <v>#REF!</v>
      </c>
      <c r="V13" s="95" t="e">
        <f t="shared" ref="V13:V19" si="10">T13/S13</f>
        <v>#REF!</v>
      </c>
      <c r="W13" s="100">
        <f>+S13*AC13/100</f>
        <v>0</v>
      </c>
      <c r="X13" s="71"/>
      <c r="Y13" s="71" t="e">
        <f>+T13*AC13/100</f>
        <v>#REF!</v>
      </c>
      <c r="Z13" s="71">
        <v>31221</v>
      </c>
      <c r="AA13" s="74" t="e">
        <f>+Y13-W13</f>
        <v>#REF!</v>
      </c>
      <c r="AB13" s="95" t="e">
        <f t="shared" si="9"/>
        <v>#REF!</v>
      </c>
      <c r="AC13" s="25">
        <v>100</v>
      </c>
      <c r="AD13"/>
      <c r="AE13" s="24" t="e">
        <f t="shared" ref="AE13:AE19" si="11">+T13-AQ13</f>
        <v>#REF!</v>
      </c>
      <c r="AF13" s="24">
        <f t="shared" ref="AF13:AF25" si="12">+C13+S13</f>
        <v>2575.3020000000001</v>
      </c>
      <c r="AG13" s="21"/>
      <c r="AH13" s="21"/>
      <c r="AI13" s="21"/>
      <c r="AJ13" s="21"/>
      <c r="AK13" s="23"/>
      <c r="AL13" s="23"/>
      <c r="AQ13" s="23"/>
    </row>
    <row r="14" spans="1:54" ht="26.25">
      <c r="A14" s="75" t="s">
        <v>6</v>
      </c>
      <c r="B14" s="69">
        <v>3131101</v>
      </c>
      <c r="C14" s="70">
        <v>2571.8530000000001</v>
      </c>
      <c r="D14" s="71" t="e">
        <f t="shared" si="0"/>
        <v>#REF!</v>
      </c>
      <c r="E14" s="71" t="e">
        <f t="shared" si="1"/>
        <v>#REF!</v>
      </c>
      <c r="F14" s="72" t="e">
        <f t="shared" si="5"/>
        <v>#REF!</v>
      </c>
      <c r="G14" s="73">
        <f>+C14*AC14/100</f>
        <v>2571.8530000000001</v>
      </c>
      <c r="H14" s="97" t="e">
        <f>+Y14+AH14+AJ14+AL14+AN14+AP14+AR14+AT14+AV14+AX14+AZ14+BB14</f>
        <v>#REF!</v>
      </c>
      <c r="I14" s="71" t="e">
        <f>+H14-G14</f>
        <v>#REF!</v>
      </c>
      <c r="J14" s="103" t="e">
        <f t="shared" si="6"/>
        <v>#REF!</v>
      </c>
      <c r="K14" s="100">
        <v>514.37060000000008</v>
      </c>
      <c r="L14" s="71" t="e">
        <f t="shared" si="2"/>
        <v>#REF!</v>
      </c>
      <c r="M14" s="74" t="e">
        <f t="shared" si="3"/>
        <v>#REF!</v>
      </c>
      <c r="N14" s="102" t="e">
        <f t="shared" si="7"/>
        <v>#REF!</v>
      </c>
      <c r="O14" s="100">
        <f>+K14*AC14/100</f>
        <v>514.37060000000008</v>
      </c>
      <c r="P14" s="74" t="e">
        <f>+Y14+AZ14+BB14</f>
        <v>#REF!</v>
      </c>
      <c r="Q14" s="71" t="e">
        <f>+P14-O14</f>
        <v>#REF!</v>
      </c>
      <c r="R14" s="95" t="e">
        <f t="shared" si="8"/>
        <v>#REF!</v>
      </c>
      <c r="S14" s="130"/>
      <c r="T14" s="71" t="e">
        <f>+#REF!+#REF!+#REF!+#REF!+#REF!</f>
        <v>#REF!</v>
      </c>
      <c r="U14" s="71" t="e">
        <f t="shared" si="4"/>
        <v>#REF!</v>
      </c>
      <c r="V14" s="95" t="e">
        <f t="shared" si="10"/>
        <v>#REF!</v>
      </c>
      <c r="W14" s="100">
        <f>+S14*AC14/100</f>
        <v>0</v>
      </c>
      <c r="X14" s="71">
        <v>300</v>
      </c>
      <c r="Y14" s="71" t="e">
        <f>+T14*AC14/100</f>
        <v>#REF!</v>
      </c>
      <c r="Z14" s="71">
        <v>53921</v>
      </c>
      <c r="AA14" s="74" t="e">
        <f>+Y14-W14</f>
        <v>#REF!</v>
      </c>
      <c r="AB14" s="95" t="e">
        <f t="shared" si="9"/>
        <v>#REF!</v>
      </c>
      <c r="AC14" s="25">
        <v>100</v>
      </c>
      <c r="AD14"/>
      <c r="AE14" s="24" t="e">
        <f t="shared" si="11"/>
        <v>#REF!</v>
      </c>
      <c r="AF14" s="24">
        <f t="shared" si="12"/>
        <v>2571.8530000000001</v>
      </c>
      <c r="AG14" s="21"/>
      <c r="AH14" s="21"/>
      <c r="AI14" s="21"/>
      <c r="AJ14" s="21"/>
      <c r="AK14" s="23"/>
      <c r="AL14" s="23"/>
      <c r="AQ14" s="23"/>
    </row>
    <row r="15" spans="1:54" ht="26.25">
      <c r="A15" s="75" t="s">
        <v>25</v>
      </c>
      <c r="B15" s="69">
        <v>3131204</v>
      </c>
      <c r="C15" s="70">
        <v>3377.6439999999998</v>
      </c>
      <c r="D15" s="71" t="e">
        <f t="shared" si="0"/>
        <v>#REF!</v>
      </c>
      <c r="E15" s="71" t="e">
        <f t="shared" si="1"/>
        <v>#REF!</v>
      </c>
      <c r="F15" s="76" t="e">
        <f t="shared" si="5"/>
        <v>#REF!</v>
      </c>
      <c r="G15" s="73">
        <f>+C15*AC15/100</f>
        <v>3377.6439999999998</v>
      </c>
      <c r="H15" s="97" t="e">
        <f>+Y15+AH15+AJ15+AL15+AN15+AP15+AR15+AT15+AV15+AX15+AZ15+BB15</f>
        <v>#REF!</v>
      </c>
      <c r="I15" s="71" t="e">
        <f>+H15-G15</f>
        <v>#REF!</v>
      </c>
      <c r="J15" s="103" t="e">
        <f t="shared" si="6"/>
        <v>#REF!</v>
      </c>
      <c r="K15" s="100">
        <v>675.52880000000005</v>
      </c>
      <c r="L15" s="71" t="e">
        <f t="shared" si="2"/>
        <v>#REF!</v>
      </c>
      <c r="M15" s="74" t="e">
        <f t="shared" si="3"/>
        <v>#REF!</v>
      </c>
      <c r="N15" s="102" t="e">
        <f t="shared" si="7"/>
        <v>#REF!</v>
      </c>
      <c r="O15" s="100">
        <f>+K15*AC15/100</f>
        <v>675.52880000000005</v>
      </c>
      <c r="P15" s="74" t="e">
        <f>+Y15+AZ15+BB15</f>
        <v>#REF!</v>
      </c>
      <c r="Q15" s="71" t="e">
        <f>+P15-O15</f>
        <v>#REF!</v>
      </c>
      <c r="R15" s="95" t="e">
        <f t="shared" si="8"/>
        <v>#REF!</v>
      </c>
      <c r="S15" s="130"/>
      <c r="T15" s="71" t="e">
        <f>+#REF!</f>
        <v>#REF!</v>
      </c>
      <c r="U15" s="71" t="e">
        <f t="shared" si="4"/>
        <v>#REF!</v>
      </c>
      <c r="V15" s="95" t="e">
        <f t="shared" si="10"/>
        <v>#REF!</v>
      </c>
      <c r="W15" s="100">
        <f>+S15*AC15/100</f>
        <v>0</v>
      </c>
      <c r="X15" s="71">
        <v>200</v>
      </c>
      <c r="Y15" s="71" t="e">
        <f>+T15*AC15/100</f>
        <v>#REF!</v>
      </c>
      <c r="Z15" s="71">
        <v>62069</v>
      </c>
      <c r="AA15" s="74" t="e">
        <f>+Y15-W15</f>
        <v>#REF!</v>
      </c>
      <c r="AB15" s="95" t="e">
        <f t="shared" si="9"/>
        <v>#REF!</v>
      </c>
      <c r="AC15" s="25">
        <v>100</v>
      </c>
      <c r="AD15"/>
      <c r="AE15" s="24" t="e">
        <f t="shared" si="11"/>
        <v>#REF!</v>
      </c>
      <c r="AF15" s="24">
        <f t="shared" si="12"/>
        <v>3377.6439999999998</v>
      </c>
      <c r="AG15" s="21"/>
      <c r="AH15" s="21"/>
      <c r="AI15" s="21"/>
      <c r="AJ15" s="21"/>
      <c r="AK15" s="23"/>
      <c r="AL15" s="23"/>
      <c r="AQ15" s="23"/>
    </row>
    <row r="16" spans="1:54" ht="26.25">
      <c r="A16" s="75" t="s">
        <v>26</v>
      </c>
      <c r="B16" s="69">
        <v>3131203</v>
      </c>
      <c r="C16" s="70">
        <v>3351</v>
      </c>
      <c r="D16" s="71" t="e">
        <f t="shared" si="0"/>
        <v>#REF!</v>
      </c>
      <c r="E16" s="71" t="e">
        <f t="shared" si="1"/>
        <v>#REF!</v>
      </c>
      <c r="F16" s="76" t="e">
        <f t="shared" si="5"/>
        <v>#REF!</v>
      </c>
      <c r="G16" s="73">
        <f>+C16*AC16/100</f>
        <v>3351</v>
      </c>
      <c r="H16" s="97" t="e">
        <f>+Y16+AH16+AJ16+AL16+AN16+AP16+AR16+AT16+AV16+AX16+AZ16+BB16</f>
        <v>#REF!</v>
      </c>
      <c r="I16" s="71" t="e">
        <f>+H16-G16</f>
        <v>#REF!</v>
      </c>
      <c r="J16" s="103" t="e">
        <f t="shared" si="6"/>
        <v>#REF!</v>
      </c>
      <c r="K16" s="100">
        <v>737.22</v>
      </c>
      <c r="L16" s="71" t="e">
        <f t="shared" si="2"/>
        <v>#REF!</v>
      </c>
      <c r="M16" s="74" t="e">
        <f t="shared" si="3"/>
        <v>#REF!</v>
      </c>
      <c r="N16" s="102" t="e">
        <f t="shared" si="7"/>
        <v>#REF!</v>
      </c>
      <c r="O16" s="100">
        <f>+K16*AC16/100</f>
        <v>737.22</v>
      </c>
      <c r="P16" s="74" t="e">
        <f>+Y16+AZ16+BB16</f>
        <v>#REF!</v>
      </c>
      <c r="Q16" s="71" t="e">
        <f>+P16-O16</f>
        <v>#REF!</v>
      </c>
      <c r="R16" s="95" t="e">
        <f t="shared" si="8"/>
        <v>#REF!</v>
      </c>
      <c r="S16" s="73"/>
      <c r="T16" s="71" t="e">
        <f>+#REF!+#REF!+#REF!+#REF!+#REF!+#REF!+#REF!+#REF!+#REF!+#REF!</f>
        <v>#REF!</v>
      </c>
      <c r="U16" s="71" t="e">
        <f t="shared" si="4"/>
        <v>#REF!</v>
      </c>
      <c r="V16" s="95" t="e">
        <f t="shared" si="10"/>
        <v>#REF!</v>
      </c>
      <c r="W16" s="100">
        <f>+S16*AC16/100</f>
        <v>0</v>
      </c>
      <c r="X16" s="71">
        <v>30</v>
      </c>
      <c r="Y16" s="71" t="e">
        <f>+T16*AC16/100</f>
        <v>#REF!</v>
      </c>
      <c r="Z16" s="71">
        <v>71936</v>
      </c>
      <c r="AA16" s="74" t="e">
        <f>+Y16-W16</f>
        <v>#REF!</v>
      </c>
      <c r="AB16" s="95" t="e">
        <f t="shared" si="9"/>
        <v>#REF!</v>
      </c>
      <c r="AC16" s="25">
        <v>100</v>
      </c>
      <c r="AD16"/>
      <c r="AE16" s="24" t="e">
        <f t="shared" si="11"/>
        <v>#REF!</v>
      </c>
      <c r="AF16" s="24">
        <f t="shared" si="12"/>
        <v>3351</v>
      </c>
      <c r="AG16" s="21"/>
      <c r="AH16" s="21"/>
      <c r="AI16" s="21"/>
      <c r="AJ16" s="21"/>
      <c r="AK16" s="23"/>
      <c r="AL16" s="23"/>
      <c r="AQ16" s="23"/>
    </row>
    <row r="17" spans="1:54" ht="26.25">
      <c r="A17" s="75" t="s">
        <v>5</v>
      </c>
      <c r="B17" s="69">
        <v>3136100</v>
      </c>
      <c r="C17" s="70">
        <v>858</v>
      </c>
      <c r="D17" s="71" t="e">
        <f t="shared" si="0"/>
        <v>#REF!</v>
      </c>
      <c r="E17" s="71" t="e">
        <f t="shared" si="1"/>
        <v>#REF!</v>
      </c>
      <c r="F17" s="72" t="e">
        <f t="shared" si="5"/>
        <v>#REF!</v>
      </c>
      <c r="G17" s="73">
        <f>+C17*AC17/100</f>
        <v>858</v>
      </c>
      <c r="H17" s="97" t="e">
        <f>+Y17+AH17+AJ17+AL17+AN17+AP17+AR17+AT17+AV17+AX17+AZ17+BB17</f>
        <v>#REF!</v>
      </c>
      <c r="I17" s="71" t="e">
        <f>+H17-G17</f>
        <v>#REF!</v>
      </c>
      <c r="J17" s="103" t="e">
        <f t="shared" si="6"/>
        <v>#REF!</v>
      </c>
      <c r="K17" s="100">
        <v>188.76</v>
      </c>
      <c r="L17" s="71" t="e">
        <f t="shared" si="2"/>
        <v>#REF!</v>
      </c>
      <c r="M17" s="74" t="e">
        <f t="shared" si="3"/>
        <v>#REF!</v>
      </c>
      <c r="N17" s="102" t="e">
        <f t="shared" si="7"/>
        <v>#REF!</v>
      </c>
      <c r="O17" s="100">
        <f>+K17*AC17/100</f>
        <v>188.76</v>
      </c>
      <c r="P17" s="74" t="e">
        <f>+Y17+AZ17+BB17</f>
        <v>#REF!</v>
      </c>
      <c r="Q17" s="71" t="e">
        <f>+P17-O17</f>
        <v>#REF!</v>
      </c>
      <c r="R17" s="95" t="e">
        <f t="shared" si="8"/>
        <v>#REF!</v>
      </c>
      <c r="S17" s="73"/>
      <c r="T17" s="71" t="e">
        <f>+#REF!+#REF!+#REF!+#REF!+#REF!</f>
        <v>#REF!</v>
      </c>
      <c r="U17" s="71" t="e">
        <f t="shared" si="4"/>
        <v>#REF!</v>
      </c>
      <c r="V17" s="95" t="e">
        <f t="shared" si="10"/>
        <v>#REF!</v>
      </c>
      <c r="W17" s="100">
        <f>+S17*AC17/100</f>
        <v>0</v>
      </c>
      <c r="X17" s="71"/>
      <c r="Y17" s="71" t="e">
        <f>+T17*AC17/100</f>
        <v>#REF!</v>
      </c>
      <c r="Z17" s="121">
        <v>70688.7</v>
      </c>
      <c r="AA17" s="74" t="e">
        <f>+Y17-W17</f>
        <v>#REF!</v>
      </c>
      <c r="AB17" s="95" t="e">
        <f t="shared" si="9"/>
        <v>#REF!</v>
      </c>
      <c r="AC17" s="25">
        <v>100</v>
      </c>
      <c r="AD17"/>
      <c r="AE17" s="24" t="e">
        <f t="shared" si="11"/>
        <v>#REF!</v>
      </c>
      <c r="AF17" s="24">
        <f t="shared" si="12"/>
        <v>858</v>
      </c>
      <c r="AG17" s="21"/>
      <c r="AH17" s="21"/>
      <c r="AI17" s="21"/>
      <c r="AJ17" s="21"/>
      <c r="AK17" s="23"/>
      <c r="AL17" s="23"/>
      <c r="AQ17" s="23"/>
    </row>
    <row r="18" spans="1:54" ht="26.25">
      <c r="A18" s="75" t="s">
        <v>4</v>
      </c>
      <c r="B18" s="69">
        <v>3141102</v>
      </c>
      <c r="C18" s="70">
        <v>21255.711000000007</v>
      </c>
      <c r="D18" s="71" t="e">
        <f t="shared" si="0"/>
        <v>#REF!</v>
      </c>
      <c r="E18" s="71" t="e">
        <f t="shared" si="1"/>
        <v>#REF!</v>
      </c>
      <c r="F18" s="72" t="e">
        <f t="shared" si="5"/>
        <v>#REF!</v>
      </c>
      <c r="G18" s="73"/>
      <c r="H18" s="97"/>
      <c r="I18" s="71"/>
      <c r="J18" s="103"/>
      <c r="K18" s="100">
        <v>4792.8017694612727</v>
      </c>
      <c r="L18" s="71" t="e">
        <f t="shared" si="2"/>
        <v>#REF!</v>
      </c>
      <c r="M18" s="74" t="e">
        <f t="shared" si="3"/>
        <v>#REF!</v>
      </c>
      <c r="N18" s="102" t="e">
        <f t="shared" si="7"/>
        <v>#REF!</v>
      </c>
      <c r="O18" s="100"/>
      <c r="P18" s="74"/>
      <c r="Q18" s="71"/>
      <c r="R18" s="95"/>
      <c r="S18"/>
      <c r="T18" s="71" t="e">
        <f>+#REF!+#REF!+#REF!+#REF!+#REF!+#REF!+#REF!+#REF!+#REF!</f>
        <v>#REF!</v>
      </c>
      <c r="U18" s="71" t="e">
        <f t="shared" si="4"/>
        <v>#REF!</v>
      </c>
      <c r="V18" s="95" t="e">
        <f t="shared" si="10"/>
        <v>#REF!</v>
      </c>
      <c r="W18" s="100" t="s">
        <v>79</v>
      </c>
      <c r="X18" s="71" t="s">
        <v>79</v>
      </c>
      <c r="Y18" s="71" t="s">
        <v>79</v>
      </c>
      <c r="Z18" s="71" t="s">
        <v>79</v>
      </c>
      <c r="AA18" s="71" t="s">
        <v>79</v>
      </c>
      <c r="AB18" s="122" t="s">
        <v>79</v>
      </c>
      <c r="AC18" s="9">
        <v>0</v>
      </c>
      <c r="AD18"/>
      <c r="AE18" s="24" t="e">
        <f t="shared" si="11"/>
        <v>#REF!</v>
      </c>
      <c r="AF18" s="24">
        <f t="shared" si="12"/>
        <v>21255.711000000007</v>
      </c>
      <c r="AG18" s="21"/>
      <c r="AH18" s="21"/>
      <c r="AI18" s="21"/>
      <c r="AJ18" s="21"/>
      <c r="AK18" s="23"/>
      <c r="AL18" s="23"/>
      <c r="AQ18" s="23"/>
    </row>
    <row r="19" spans="1:54" ht="52.5">
      <c r="A19" s="75" t="s">
        <v>17</v>
      </c>
      <c r="B19" s="69">
        <v>3141201</v>
      </c>
      <c r="C19" s="70">
        <v>713</v>
      </c>
      <c r="D19" s="71" t="e">
        <f t="shared" si="0"/>
        <v>#REF!</v>
      </c>
      <c r="E19" s="71" t="e">
        <f t="shared" si="1"/>
        <v>#REF!</v>
      </c>
      <c r="F19" s="72" t="e">
        <f t="shared" si="5"/>
        <v>#REF!</v>
      </c>
      <c r="G19" s="73">
        <f>+C19*AC19/100</f>
        <v>713</v>
      </c>
      <c r="H19" s="97" t="e">
        <f>+Y19+AH19+AJ19+AL19+AN19+AP19+AR19+AT19+AV19+AX19+AZ19+BB19</f>
        <v>#REF!</v>
      </c>
      <c r="I19" s="71" t="e">
        <f>+H19-G19</f>
        <v>#REF!</v>
      </c>
      <c r="J19" s="103" t="e">
        <f t="shared" si="6"/>
        <v>#REF!</v>
      </c>
      <c r="K19" s="100">
        <v>156.86000000000001</v>
      </c>
      <c r="L19" s="71" t="e">
        <f t="shared" si="2"/>
        <v>#REF!</v>
      </c>
      <c r="M19" s="74" t="e">
        <f t="shared" si="3"/>
        <v>#REF!</v>
      </c>
      <c r="N19" s="102" t="e">
        <f t="shared" si="7"/>
        <v>#REF!</v>
      </c>
      <c r="O19" s="100">
        <f>+K19*AC19/100</f>
        <v>156.86000000000001</v>
      </c>
      <c r="P19" s="74" t="e">
        <f>+Y19+AZ19+BB19</f>
        <v>#REF!</v>
      </c>
      <c r="Q19" s="71" t="e">
        <f>+P19-O19</f>
        <v>#REF!</v>
      </c>
      <c r="R19" s="95" t="e">
        <f t="shared" si="8"/>
        <v>#REF!</v>
      </c>
      <c r="S19" s="73"/>
      <c r="T19" s="71" t="e">
        <f>+#REF!+#REF!+#REF!+#REF!</f>
        <v>#REF!</v>
      </c>
      <c r="U19" s="71" t="e">
        <f t="shared" si="4"/>
        <v>#REF!</v>
      </c>
      <c r="V19" s="95" t="e">
        <f t="shared" si="10"/>
        <v>#REF!</v>
      </c>
      <c r="W19" s="100">
        <f>+S19*AC19/100</f>
        <v>0</v>
      </c>
      <c r="X19" s="71"/>
      <c r="Y19" s="71" t="e">
        <f>+T19*AC19/100</f>
        <v>#REF!</v>
      </c>
      <c r="Z19" s="71">
        <v>87956</v>
      </c>
      <c r="AA19" s="74" t="e">
        <f t="shared" ref="AA19:AA28" si="13">+Y19-W19</f>
        <v>#REF!</v>
      </c>
      <c r="AB19" s="95" t="e">
        <f t="shared" si="9"/>
        <v>#REF!</v>
      </c>
      <c r="AC19" s="9">
        <v>100</v>
      </c>
      <c r="AD19"/>
      <c r="AE19" s="24" t="e">
        <f t="shared" si="11"/>
        <v>#REF!</v>
      </c>
      <c r="AF19" s="24">
        <f t="shared" si="12"/>
        <v>713</v>
      </c>
      <c r="AG19" s="21"/>
      <c r="AH19" s="21"/>
      <c r="AI19" s="21"/>
      <c r="AJ19" s="21"/>
      <c r="AK19" s="23"/>
      <c r="AL19" s="23"/>
      <c r="AQ19" s="23"/>
    </row>
    <row r="20" spans="1:54" ht="26.25">
      <c r="A20" s="75" t="s">
        <v>58</v>
      </c>
      <c r="B20" s="69">
        <v>3146106</v>
      </c>
      <c r="C20" s="70">
        <v>76.680000000000007</v>
      </c>
      <c r="D20" s="71" t="e">
        <f t="shared" si="0"/>
        <v>#REF!</v>
      </c>
      <c r="E20" s="71" t="e">
        <f t="shared" si="1"/>
        <v>#REF!</v>
      </c>
      <c r="F20" s="72" t="e">
        <f t="shared" si="5"/>
        <v>#REF!</v>
      </c>
      <c r="G20" s="73">
        <f>+C20*AC20/100</f>
        <v>76.680000000000007</v>
      </c>
      <c r="H20" s="97" t="e">
        <f>+Y20+AH20+AJ20+AL20+AN20+AP20+AR20+AT20+AV20+AX20+AZ20+BB20</f>
        <v>#REF!</v>
      </c>
      <c r="I20" s="71" t="e">
        <f>+H20-G20</f>
        <v>#REF!</v>
      </c>
      <c r="J20" s="103" t="e">
        <f t="shared" si="6"/>
        <v>#REF!</v>
      </c>
      <c r="K20" s="100">
        <v>16.869599999999998</v>
      </c>
      <c r="L20" s="71" t="e">
        <f t="shared" si="2"/>
        <v>#REF!</v>
      </c>
      <c r="M20" s="74" t="e">
        <f t="shared" si="3"/>
        <v>#REF!</v>
      </c>
      <c r="N20" s="102" t="e">
        <f t="shared" si="7"/>
        <v>#REF!</v>
      </c>
      <c r="O20" s="100">
        <f>+K20*AC20/100</f>
        <v>16.869599999999998</v>
      </c>
      <c r="P20" s="74" t="e">
        <f>+Y20+AZ20+BB20</f>
        <v>#REF!</v>
      </c>
      <c r="Q20" s="71" t="e">
        <f>+P20-O20</f>
        <v>#REF!</v>
      </c>
      <c r="R20" s="95" t="e">
        <f t="shared" si="8"/>
        <v>#REF!</v>
      </c>
      <c r="S20" s="73"/>
      <c r="T20" s="71" t="e">
        <f>+#REF!+#REF!+#REF!+#REF!+#REF!</f>
        <v>#REF!</v>
      </c>
      <c r="U20" s="71" t="e">
        <f t="shared" si="4"/>
        <v>#REF!</v>
      </c>
      <c r="V20" s="95"/>
      <c r="W20" s="100">
        <f>+S20*AC20/100</f>
        <v>0</v>
      </c>
      <c r="X20" s="71"/>
      <c r="Y20" s="71" t="e">
        <f>+T20*AC20/100</f>
        <v>#REF!</v>
      </c>
      <c r="Z20" s="71"/>
      <c r="AA20" s="74" t="e">
        <f t="shared" si="13"/>
        <v>#REF!</v>
      </c>
      <c r="AB20" s="95"/>
      <c r="AC20" s="9">
        <v>100</v>
      </c>
      <c r="AD20"/>
      <c r="AE20" s="24"/>
      <c r="AF20" s="24">
        <f t="shared" si="12"/>
        <v>76.680000000000007</v>
      </c>
      <c r="AG20" s="21"/>
      <c r="AH20" s="21"/>
      <c r="AI20" s="21"/>
      <c r="AJ20" s="21"/>
      <c r="AK20" s="23"/>
      <c r="AL20" s="23"/>
      <c r="AQ20" s="23"/>
    </row>
    <row r="21" spans="1:54" ht="26.25">
      <c r="A21" s="75" t="s">
        <v>8</v>
      </c>
      <c r="B21" s="69">
        <v>3145204</v>
      </c>
      <c r="C21" s="70">
        <v>65</v>
      </c>
      <c r="D21" s="71" t="e">
        <f t="shared" si="0"/>
        <v>#REF!</v>
      </c>
      <c r="E21" s="71" t="e">
        <f t="shared" si="1"/>
        <v>#REF!</v>
      </c>
      <c r="F21" s="72" t="e">
        <f t="shared" si="5"/>
        <v>#REF!</v>
      </c>
      <c r="G21" s="73">
        <f>+C21*AC21/100</f>
        <v>65</v>
      </c>
      <c r="H21" s="97" t="e">
        <f>+Y21+AH21+AJ21+AL21+AN21+AP21+AR21+AT21+AV21+AX21+AZ21+BB21</f>
        <v>#REF!</v>
      </c>
      <c r="I21" s="71" t="e">
        <f>+H21-G21</f>
        <v>#REF!</v>
      </c>
      <c r="J21" s="103" t="e">
        <f t="shared" si="6"/>
        <v>#REF!</v>
      </c>
      <c r="K21" s="100">
        <v>14.3</v>
      </c>
      <c r="L21" s="71" t="e">
        <f t="shared" si="2"/>
        <v>#REF!</v>
      </c>
      <c r="M21" s="74" t="e">
        <f t="shared" si="3"/>
        <v>#REF!</v>
      </c>
      <c r="N21" s="102" t="e">
        <f t="shared" si="7"/>
        <v>#REF!</v>
      </c>
      <c r="O21" s="100">
        <f>+K21*AC21/100</f>
        <v>14.3</v>
      </c>
      <c r="P21" s="74" t="e">
        <f>+Y21+AZ21+BB21</f>
        <v>#REF!</v>
      </c>
      <c r="Q21" s="71" t="e">
        <f>+P21-O21</f>
        <v>#REF!</v>
      </c>
      <c r="R21" s="95" t="e">
        <f t="shared" si="8"/>
        <v>#REF!</v>
      </c>
      <c r="S21" s="73"/>
      <c r="T21" s="71" t="e">
        <f>+#REF!+#REF!+#REF!+#REF!+#REF!+#REF!</f>
        <v>#REF!</v>
      </c>
      <c r="U21" s="71" t="e">
        <f t="shared" si="4"/>
        <v>#REF!</v>
      </c>
      <c r="V21" s="95" t="e">
        <f>T21/S21</f>
        <v>#REF!</v>
      </c>
      <c r="W21" s="100">
        <f>+S21*AC21/100</f>
        <v>0</v>
      </c>
      <c r="X21" s="71"/>
      <c r="Y21" s="71" t="e">
        <f>+T21*AC21/100</f>
        <v>#REF!</v>
      </c>
      <c r="Z21" s="71">
        <v>164.84641999999999</v>
      </c>
      <c r="AA21" s="74" t="e">
        <f t="shared" si="13"/>
        <v>#REF!</v>
      </c>
      <c r="AB21" s="95" t="e">
        <f t="shared" si="9"/>
        <v>#REF!</v>
      </c>
      <c r="AC21" s="25">
        <v>100</v>
      </c>
      <c r="AD21"/>
      <c r="AE21" s="24" t="e">
        <f>+T21-AQ21</f>
        <v>#REF!</v>
      </c>
      <c r="AF21" s="24">
        <f t="shared" si="12"/>
        <v>65</v>
      </c>
      <c r="AG21" s="21"/>
      <c r="AH21" s="21"/>
      <c r="AI21" s="21"/>
      <c r="AJ21" s="21"/>
      <c r="AK21" s="23"/>
      <c r="AL21" s="23"/>
      <c r="AQ21" s="23"/>
    </row>
    <row r="22" spans="1:54" ht="26.25" hidden="1">
      <c r="A22" s="75" t="s">
        <v>16</v>
      </c>
      <c r="B22" s="69">
        <v>3413100</v>
      </c>
      <c r="C22" s="77">
        <v>0</v>
      </c>
      <c r="D22" s="71" t="e">
        <f t="shared" si="0"/>
        <v>#REF!</v>
      </c>
      <c r="E22" s="78" t="e">
        <f t="shared" si="1"/>
        <v>#REF!</v>
      </c>
      <c r="F22" s="79"/>
      <c r="G22" s="73">
        <f>+C22*AC22/100</f>
        <v>0</v>
      </c>
      <c r="H22" s="97" t="e">
        <f>+Y22+AH22+AJ22+AL22+AN22+AP22+AR22+AT22+AV22+AX22+AZ22+BB22</f>
        <v>#REF!</v>
      </c>
      <c r="I22" s="71" t="e">
        <f>+H22-G22</f>
        <v>#REF!</v>
      </c>
      <c r="J22" s="103"/>
      <c r="K22" s="100">
        <v>0</v>
      </c>
      <c r="L22" s="71" t="e">
        <f t="shared" si="2"/>
        <v>#REF!</v>
      </c>
      <c r="M22" s="74" t="e">
        <f t="shared" si="3"/>
        <v>#REF!</v>
      </c>
      <c r="N22" s="102"/>
      <c r="O22" s="100">
        <f>+K22*AC22/100</f>
        <v>0</v>
      </c>
      <c r="P22" s="74" t="e">
        <f>+Y22+AZ22+BB22</f>
        <v>#REF!</v>
      </c>
      <c r="Q22" s="71" t="e">
        <f>+P22-O22</f>
        <v>#REF!</v>
      </c>
      <c r="R22" s="95"/>
      <c r="S22" s="73"/>
      <c r="T22" s="71" t="e">
        <f>+#REF!</f>
        <v>#REF!</v>
      </c>
      <c r="U22" s="71" t="s">
        <v>79</v>
      </c>
      <c r="V22" s="95" t="s">
        <v>79</v>
      </c>
      <c r="W22" s="100" t="s">
        <v>79</v>
      </c>
      <c r="X22" s="71"/>
      <c r="Y22" s="71" t="e">
        <f>+T22*AC22/100</f>
        <v>#REF!</v>
      </c>
      <c r="Z22" s="71">
        <v>1639.6</v>
      </c>
      <c r="AA22" s="71" t="s">
        <v>79</v>
      </c>
      <c r="AB22" s="122" t="s">
        <v>79</v>
      </c>
      <c r="AC22" s="25">
        <v>100</v>
      </c>
      <c r="AD22"/>
      <c r="AE22" s="24" t="e">
        <f>+T22-AQ22</f>
        <v>#REF!</v>
      </c>
      <c r="AF22" s="24">
        <f t="shared" si="12"/>
        <v>0</v>
      </c>
      <c r="AG22" s="21"/>
      <c r="AH22" s="21"/>
      <c r="AI22" s="21"/>
      <c r="AJ22" s="21"/>
      <c r="AK22" s="23"/>
      <c r="AL22" s="23"/>
      <c r="AQ22" s="23"/>
    </row>
    <row r="23" spans="1:54" ht="26.25">
      <c r="A23" s="75" t="s">
        <v>7</v>
      </c>
      <c r="B23" s="69">
        <v>3422101</v>
      </c>
      <c r="C23" s="70">
        <v>840.78</v>
      </c>
      <c r="D23" s="71" t="e">
        <f t="shared" si="0"/>
        <v>#REF!</v>
      </c>
      <c r="E23" s="71" t="e">
        <f t="shared" si="1"/>
        <v>#REF!</v>
      </c>
      <c r="F23" s="76" t="e">
        <f t="shared" si="5"/>
        <v>#REF!</v>
      </c>
      <c r="G23" s="73"/>
      <c r="H23" s="97"/>
      <c r="I23" s="71"/>
      <c r="J23" s="103"/>
      <c r="K23" s="100">
        <v>184.97160000000002</v>
      </c>
      <c r="L23" s="71" t="e">
        <f t="shared" si="2"/>
        <v>#REF!</v>
      </c>
      <c r="M23" s="74" t="e">
        <f t="shared" si="3"/>
        <v>#REF!</v>
      </c>
      <c r="N23" s="102" t="e">
        <f t="shared" si="7"/>
        <v>#REF!</v>
      </c>
      <c r="O23" s="100"/>
      <c r="P23" s="74"/>
      <c r="Q23" s="71"/>
      <c r="R23" s="95"/>
      <c r="S23"/>
      <c r="T23" s="71" t="e">
        <f>+#REF!+#REF!+#REF!+#REF!+#REF!+#REF!+#REF!+#REF!+#REF!+#REF!+#REF!+#REF!+#REF!+#REF!+#REF!+#REF!+#REF!+#REF!+#REF!+#REF!+#REF!+#REF!</f>
        <v>#REF!</v>
      </c>
      <c r="U23" s="71" t="e">
        <f>+T23-S23</f>
        <v>#REF!</v>
      </c>
      <c r="V23" s="95" t="e">
        <f>T23/S23</f>
        <v>#REF!</v>
      </c>
      <c r="W23" s="100" t="s">
        <v>79</v>
      </c>
      <c r="X23" s="71" t="s">
        <v>79</v>
      </c>
      <c r="Y23" s="71" t="s">
        <v>79</v>
      </c>
      <c r="Z23" s="71" t="s">
        <v>79</v>
      </c>
      <c r="AA23" s="71" t="s">
        <v>79</v>
      </c>
      <c r="AB23" s="122" t="s">
        <v>79</v>
      </c>
      <c r="AC23" s="9">
        <v>0</v>
      </c>
      <c r="AD23"/>
      <c r="AE23" s="24" t="e">
        <f>+T23-AQ23</f>
        <v>#REF!</v>
      </c>
      <c r="AF23" s="24">
        <f t="shared" si="12"/>
        <v>840.78</v>
      </c>
      <c r="AG23" s="21"/>
      <c r="AH23" s="21"/>
      <c r="AI23" s="21"/>
      <c r="AJ23" s="21"/>
      <c r="AK23" s="23"/>
      <c r="AL23" s="23"/>
      <c r="AQ23" s="23"/>
    </row>
    <row r="24" spans="1:54" ht="26.25">
      <c r="A24" s="75" t="s">
        <v>15</v>
      </c>
      <c r="B24" s="69">
        <v>3422201</v>
      </c>
      <c r="C24" s="70">
        <v>300.02499999999998</v>
      </c>
      <c r="D24" s="71" t="e">
        <f t="shared" si="0"/>
        <v>#REF!</v>
      </c>
      <c r="E24" s="71" t="e">
        <f>+D24-C24</f>
        <v>#REF!</v>
      </c>
      <c r="F24" s="79" t="e">
        <f>D24/C24*100</f>
        <v>#REF!</v>
      </c>
      <c r="G24" s="73"/>
      <c r="H24" s="97"/>
      <c r="I24" s="71"/>
      <c r="J24" s="103"/>
      <c r="K24" s="100">
        <v>66.005499999999998</v>
      </c>
      <c r="L24" s="71" t="e">
        <f t="shared" si="2"/>
        <v>#REF!</v>
      </c>
      <c r="M24" s="74" t="e">
        <f>+L24-K24</f>
        <v>#REF!</v>
      </c>
      <c r="N24" s="102" t="e">
        <f t="shared" si="7"/>
        <v>#REF!</v>
      </c>
      <c r="O24" s="100"/>
      <c r="P24" s="74"/>
      <c r="Q24" s="71"/>
      <c r="R24" s="95"/>
      <c r="S24"/>
      <c r="T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U24" s="71" t="e">
        <f>+T24-S24</f>
        <v>#REF!</v>
      </c>
      <c r="V24" s="95" t="e">
        <f>T24/S24</f>
        <v>#REF!</v>
      </c>
      <c r="W24" s="100" t="s">
        <v>79</v>
      </c>
      <c r="X24" s="71" t="s">
        <v>79</v>
      </c>
      <c r="Y24" s="71" t="s">
        <v>79</v>
      </c>
      <c r="Z24" s="71" t="s">
        <v>79</v>
      </c>
      <c r="AA24" s="71" t="s">
        <v>79</v>
      </c>
      <c r="AB24" s="122" t="s">
        <v>79</v>
      </c>
      <c r="AC24" s="25">
        <v>0</v>
      </c>
      <c r="AD24"/>
      <c r="AE24" s="24" t="e">
        <f>+T24-AQ24</f>
        <v>#REF!</v>
      </c>
      <c r="AF24" s="24">
        <f t="shared" si="12"/>
        <v>300.02499999999998</v>
      </c>
      <c r="AG24" s="21"/>
      <c r="AH24" s="21"/>
      <c r="AI24" s="21"/>
      <c r="AJ24" s="21"/>
      <c r="AK24" s="23"/>
      <c r="AL24" s="23"/>
      <c r="AQ24" s="23"/>
    </row>
    <row r="25" spans="1:54" ht="26.25">
      <c r="A25" s="75" t="s">
        <v>11</v>
      </c>
      <c r="B25" s="69">
        <v>3430105</v>
      </c>
      <c r="C25" s="70">
        <v>1574.9680000000001</v>
      </c>
      <c r="D25" s="71" t="e">
        <f t="shared" si="0"/>
        <v>#REF!</v>
      </c>
      <c r="E25" s="71" t="e">
        <f>+D25-C25</f>
        <v>#REF!</v>
      </c>
      <c r="F25" s="72" t="e">
        <f>D25/C25*100</f>
        <v>#REF!</v>
      </c>
      <c r="G25" s="73"/>
      <c r="H25" s="97"/>
      <c r="I25" s="71"/>
      <c r="J25" s="103"/>
      <c r="K25" s="100">
        <v>346.49296000000004</v>
      </c>
      <c r="L25" s="71" t="e">
        <f t="shared" si="2"/>
        <v>#REF!</v>
      </c>
      <c r="M25" s="74" t="e">
        <f>+L25-K25</f>
        <v>#REF!</v>
      </c>
      <c r="N25" s="102" t="e">
        <f t="shared" si="7"/>
        <v>#REF!</v>
      </c>
      <c r="O25" s="100"/>
      <c r="P25" s="74"/>
      <c r="Q25" s="71"/>
      <c r="R25" s="95"/>
      <c r="S25"/>
      <c r="T25" s="71" t="e">
        <f>+#REF!+#REF!+#REF!+#REF!+#REF!+#REF!+#REF!+#REF!+#REF!+#REF!+#REF!+#REF!+#REF!+#REF!+#REF!+#REF!+#REF!+#REF!+#REF!+#REF!+#REF!</f>
        <v>#REF!</v>
      </c>
      <c r="U25" s="71" t="e">
        <f>+T25-S25</f>
        <v>#REF!</v>
      </c>
      <c r="V25" s="95" t="e">
        <f>T25/S25</f>
        <v>#REF!</v>
      </c>
      <c r="W25" s="100" t="s">
        <v>79</v>
      </c>
      <c r="X25" s="71" t="s">
        <v>79</v>
      </c>
      <c r="Y25" s="71" t="s">
        <v>79</v>
      </c>
      <c r="Z25" s="71" t="s">
        <v>79</v>
      </c>
      <c r="AA25" s="71" t="s">
        <v>79</v>
      </c>
      <c r="AB25" s="122" t="s">
        <v>79</v>
      </c>
      <c r="AC25" s="9">
        <v>0</v>
      </c>
      <c r="AD25"/>
      <c r="AE25" s="24" t="e">
        <f>+T25-AQ25</f>
        <v>#REF!</v>
      </c>
      <c r="AF25" s="24">
        <f t="shared" si="12"/>
        <v>1574.9680000000001</v>
      </c>
      <c r="AG25" s="21"/>
      <c r="AH25" s="21"/>
      <c r="AI25" s="21"/>
      <c r="AJ25" s="21"/>
      <c r="AK25" s="23"/>
      <c r="AL25" s="23"/>
      <c r="AQ25" s="23"/>
    </row>
    <row r="26" spans="1:54" ht="26.25">
      <c r="A26" s="75" t="s">
        <v>75</v>
      </c>
      <c r="B26" s="69">
        <v>3111300</v>
      </c>
      <c r="C26" s="70">
        <v>42</v>
      </c>
      <c r="D26" s="71" t="e">
        <f t="shared" si="0"/>
        <v>#REF!</v>
      </c>
      <c r="E26" s="71" t="e">
        <f>+D26-C26</f>
        <v>#REF!</v>
      </c>
      <c r="F26" s="72" t="e">
        <f>D26/C26*100</f>
        <v>#REF!</v>
      </c>
      <c r="G26" s="73">
        <f>+C26*AC26/100</f>
        <v>42</v>
      </c>
      <c r="H26" s="97" t="e">
        <f>+Y26+AH26+AJ26+AL26+AN26+AP26+AR26+AT26+AV26+AX26+AZ26+BB26</f>
        <v>#REF!</v>
      </c>
      <c r="I26" s="71" t="e">
        <f>+H26-G26</f>
        <v>#REF!</v>
      </c>
      <c r="J26" s="103" t="e">
        <f>H26/G26</f>
        <v>#REF!</v>
      </c>
      <c r="K26" s="100">
        <v>9.24</v>
      </c>
      <c r="L26" s="71" t="e">
        <f t="shared" si="2"/>
        <v>#REF!</v>
      </c>
      <c r="M26" s="74" t="e">
        <f>+L26-K26</f>
        <v>#REF!</v>
      </c>
      <c r="N26" s="102" t="e">
        <f t="shared" si="7"/>
        <v>#REF!</v>
      </c>
      <c r="O26" s="100">
        <f>+K26*AC26/100</f>
        <v>9.24</v>
      </c>
      <c r="P26" s="74" t="e">
        <f>+Y26+AZ26+BB26</f>
        <v>#REF!</v>
      </c>
      <c r="Q26" s="71" t="e">
        <f>+P26-O26</f>
        <v>#REF!</v>
      </c>
      <c r="R26" s="95" t="e">
        <f>P26/O26</f>
        <v>#REF!</v>
      </c>
      <c r="S26" s="73"/>
      <c r="T26" s="71" t="e">
        <f>#REF!</f>
        <v>#REF!</v>
      </c>
      <c r="U26" s="71" t="e">
        <f>+T26-S26</f>
        <v>#REF!</v>
      </c>
      <c r="V26" s="95" t="s">
        <v>79</v>
      </c>
      <c r="W26" s="100">
        <f>+S26*AC26/100</f>
        <v>0</v>
      </c>
      <c r="X26" s="71"/>
      <c r="Y26" s="71" t="e">
        <f>+T26*AC26/100</f>
        <v>#REF!</v>
      </c>
      <c r="Z26" s="71">
        <v>164.84641999999999</v>
      </c>
      <c r="AA26" s="74" t="e">
        <f t="shared" si="13"/>
        <v>#REF!</v>
      </c>
      <c r="AB26" s="95" t="s">
        <v>79</v>
      </c>
      <c r="AC26" s="9">
        <v>100</v>
      </c>
      <c r="AD26"/>
      <c r="AE26" s="24"/>
      <c r="AF26" s="24"/>
      <c r="AG26" s="21"/>
      <c r="AH26" s="21"/>
      <c r="AI26" s="21"/>
      <c r="AJ26" s="21"/>
      <c r="AK26" s="23"/>
      <c r="AL26" s="23"/>
      <c r="AQ26" s="23"/>
    </row>
    <row r="27" spans="1:54" ht="27" thickBot="1">
      <c r="A27" s="75" t="s">
        <v>14</v>
      </c>
      <c r="B27" s="69">
        <v>3450960</v>
      </c>
      <c r="C27" s="70">
        <v>0</v>
      </c>
      <c r="D27" s="71" t="e">
        <f t="shared" si="0"/>
        <v>#REF!</v>
      </c>
      <c r="E27" s="71" t="e">
        <f>+D27-C27</f>
        <v>#REF!</v>
      </c>
      <c r="F27" s="79"/>
      <c r="G27" s="96">
        <v>0</v>
      </c>
      <c r="H27" s="98" t="e">
        <f>+Y27+AH27+AJ27+AL27+AN27+AP27+AR27+AT27+AV27+AX27+AZ27+BB27</f>
        <v>#REF!</v>
      </c>
      <c r="I27" s="71" t="e">
        <f>+H27-G27</f>
        <v>#REF!</v>
      </c>
      <c r="J27" s="104"/>
      <c r="K27" s="100">
        <v>0</v>
      </c>
      <c r="L27" s="71" t="e">
        <f t="shared" si="2"/>
        <v>#REF!</v>
      </c>
      <c r="M27" s="74" t="e">
        <f>+L27-K27</f>
        <v>#REF!</v>
      </c>
      <c r="N27" s="102"/>
      <c r="O27" s="100">
        <f>+K27*AC27/100</f>
        <v>0</v>
      </c>
      <c r="P27" s="74" t="e">
        <f>+Y27+AZ27+BB27</f>
        <v>#REF!</v>
      </c>
      <c r="Q27" s="71" t="e">
        <f>+P27-O27</f>
        <v>#REF!</v>
      </c>
      <c r="R27" s="95"/>
      <c r="S27" s="73"/>
      <c r="T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U27" s="71" t="s">
        <v>79</v>
      </c>
      <c r="V27" s="95" t="s">
        <v>79</v>
      </c>
      <c r="W27" s="100" t="s">
        <v>79</v>
      </c>
      <c r="X27" s="71"/>
      <c r="Y27" s="71" t="e">
        <f>+T27*AC27/100</f>
        <v>#REF!</v>
      </c>
      <c r="Z27" s="121">
        <v>33023</v>
      </c>
      <c r="AA27" s="71" t="s">
        <v>79</v>
      </c>
      <c r="AB27" s="122" t="s">
        <v>79</v>
      </c>
      <c r="AC27" s="9">
        <v>100</v>
      </c>
      <c r="AD27"/>
      <c r="AE27" s="24" t="e">
        <f>+T27-AQ27</f>
        <v>#REF!</v>
      </c>
      <c r="AF27" s="24">
        <f>+C27+S27</f>
        <v>0</v>
      </c>
      <c r="AG27" s="21"/>
      <c r="AH27" s="21"/>
      <c r="AI27" s="21"/>
      <c r="AJ27" s="21"/>
      <c r="AK27" s="23"/>
      <c r="AL27" s="23"/>
      <c r="AQ27" s="23"/>
    </row>
    <row r="28" spans="1:54" s="3" customFormat="1" ht="26.25" thickBot="1">
      <c r="A28" s="80" t="s">
        <v>51</v>
      </c>
      <c r="B28" s="81" t="s">
        <v>42</v>
      </c>
      <c r="C28" s="81">
        <f>SUM(C9:C27)</f>
        <v>62225.758000000009</v>
      </c>
      <c r="D28" s="82" t="e">
        <f>SUM(D9:D27)</f>
        <v>#REF!</v>
      </c>
      <c r="E28" s="82" t="e">
        <f>+D28-C28</f>
        <v>#REF!</v>
      </c>
      <c r="F28" s="83" t="e">
        <f>D28/C28*100</f>
        <v>#REF!</v>
      </c>
      <c r="G28" s="93">
        <f>SUM(G9:G27)</f>
        <v>26599.651600000001</v>
      </c>
      <c r="H28" s="94" t="e">
        <f>SUM(H9:H27)</f>
        <v>#REF!</v>
      </c>
      <c r="I28" s="94" t="e">
        <f>+H28-G28</f>
        <v>#REF!</v>
      </c>
      <c r="J28" s="111" t="e">
        <f t="shared" si="6"/>
        <v>#REF!</v>
      </c>
      <c r="K28" s="81">
        <f>SUM(K9:K27)</f>
        <v>13689.66676</v>
      </c>
      <c r="L28" s="82" t="e">
        <f>SUM(L9:L27)</f>
        <v>#REF!</v>
      </c>
      <c r="M28" s="82" t="e">
        <f>+L28-K28</f>
        <v>#REF!</v>
      </c>
      <c r="N28" s="110" t="e">
        <f t="shared" si="7"/>
        <v>#REF!</v>
      </c>
      <c r="O28" s="81">
        <f>SUM(O9:O27)</f>
        <v>5735.3780025387268</v>
      </c>
      <c r="P28" s="81" t="e">
        <f>SUM(P9:P27)</f>
        <v>#REF!</v>
      </c>
      <c r="Q28" s="82" t="e">
        <f>+P28-O28</f>
        <v>#REF!</v>
      </c>
      <c r="R28" s="101" t="e">
        <f t="shared" si="8"/>
        <v>#REF!</v>
      </c>
      <c r="S28" s="81">
        <f>SUM(S9:S27)</f>
        <v>0</v>
      </c>
      <c r="T28" s="82" t="e">
        <f>SUM(T9:T27)</f>
        <v>#REF!</v>
      </c>
      <c r="U28" s="82" t="e">
        <f>+T28-S28</f>
        <v>#REF!</v>
      </c>
      <c r="V28" s="101" t="e">
        <f>T28/S28</f>
        <v>#REF!</v>
      </c>
      <c r="W28" s="81">
        <f>SUM(W9:W27)</f>
        <v>0</v>
      </c>
      <c r="X28" s="82"/>
      <c r="Y28" s="82" t="e">
        <f>SUM(Y9:Y27)</f>
        <v>#REF!</v>
      </c>
      <c r="Z28" s="82">
        <f>SUM(Z9:Z27)</f>
        <v>1064933.99284</v>
      </c>
      <c r="AA28" s="81" t="e">
        <f t="shared" si="13"/>
        <v>#REF!</v>
      </c>
      <c r="AB28" s="101" t="e">
        <f t="shared" si="9"/>
        <v>#REF!</v>
      </c>
      <c r="AC28" s="20"/>
      <c r="AD28" s="89"/>
      <c r="AG28" s="22">
        <f t="shared" ref="AG28:BB28" si="14">SUM(AG9:AG27)</f>
        <v>0</v>
      </c>
      <c r="AH28" s="22">
        <f t="shared" si="14"/>
        <v>3.2257050000000002E-2</v>
      </c>
      <c r="AI28" s="22">
        <f t="shared" si="14"/>
        <v>0</v>
      </c>
      <c r="AJ28" s="22">
        <f t="shared" si="14"/>
        <v>0</v>
      </c>
      <c r="AK28" s="22">
        <f t="shared" si="14"/>
        <v>0</v>
      </c>
      <c r="AL28" s="22">
        <f t="shared" si="14"/>
        <v>0</v>
      </c>
      <c r="AM28" s="22">
        <f t="shared" si="14"/>
        <v>0</v>
      </c>
      <c r="AN28" s="22">
        <f t="shared" si="14"/>
        <v>0</v>
      </c>
      <c r="AO28" s="22">
        <f t="shared" si="14"/>
        <v>0</v>
      </c>
      <c r="AP28" s="22">
        <f t="shared" si="14"/>
        <v>0</v>
      </c>
      <c r="AQ28" s="22">
        <f t="shared" si="14"/>
        <v>0</v>
      </c>
      <c r="AR28" s="22">
        <f t="shared" si="14"/>
        <v>0</v>
      </c>
      <c r="AS28" s="22">
        <f t="shared" si="14"/>
        <v>0</v>
      </c>
      <c r="AT28" s="22">
        <f t="shared" si="14"/>
        <v>0</v>
      </c>
      <c r="AU28" s="22">
        <f t="shared" si="14"/>
        <v>0</v>
      </c>
      <c r="AV28" s="22">
        <f t="shared" si="14"/>
        <v>0</v>
      </c>
      <c r="AW28" s="22">
        <f t="shared" si="14"/>
        <v>0</v>
      </c>
      <c r="AX28" s="22">
        <f t="shared" si="14"/>
        <v>0</v>
      </c>
      <c r="AY28" s="22">
        <f t="shared" si="14"/>
        <v>0</v>
      </c>
      <c r="AZ28" s="22">
        <f t="shared" si="14"/>
        <v>0</v>
      </c>
      <c r="BA28" s="22">
        <f t="shared" si="14"/>
        <v>0</v>
      </c>
      <c r="BB28" s="22">
        <f t="shared" si="14"/>
        <v>0</v>
      </c>
    </row>
    <row r="29" spans="1:54"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54"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54">
      <c r="D31" s="66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54"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33">
      <c r="A33" s="201" t="s">
        <v>77</v>
      </c>
      <c r="B33" s="201"/>
      <c r="C33" s="201"/>
      <c r="D33" s="201"/>
      <c r="E33" s="20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3"/>
      <c r="T33" s="113"/>
      <c r="U33" s="113" t="s">
        <v>78</v>
      </c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9:30"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9:30"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9:30"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9:30"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9:30"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9:30"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9:30"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9:30"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9:30"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9:30"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9:30"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9:30"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9:30"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9:30"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9:30">
      <c r="S63" s="4"/>
      <c r="T63" s="4"/>
      <c r="U63" s="4"/>
      <c r="V63" s="4"/>
      <c r="W63" s="4"/>
      <c r="X63" s="4"/>
      <c r="AB63" s="4"/>
      <c r="AC63" s="4"/>
      <c r="AD63" s="4"/>
    </row>
    <row r="64" spans="19:30">
      <c r="S64" s="4"/>
      <c r="T64" s="4"/>
      <c r="U64" s="4"/>
      <c r="V64" s="4"/>
      <c r="W64" s="4"/>
      <c r="X64" s="4"/>
      <c r="AB64" s="4"/>
      <c r="AC64" s="4"/>
      <c r="AD64" s="4"/>
    </row>
    <row r="65" spans="19:30">
      <c r="S65" s="4"/>
      <c r="T65" s="4"/>
      <c r="U65" s="4"/>
      <c r="V65" s="4"/>
      <c r="W65" s="4"/>
      <c r="X65" s="4"/>
      <c r="AB65" s="4"/>
      <c r="AC65" s="4"/>
      <c r="AD65" s="4"/>
    </row>
    <row r="66" spans="19:30">
      <c r="S66" s="4"/>
      <c r="T66" s="4"/>
      <c r="U66" s="4"/>
      <c r="V66" s="4"/>
      <c r="W66" s="4"/>
      <c r="X66" s="4"/>
      <c r="AB66" s="4"/>
      <c r="AC66" s="4"/>
      <c r="AD66" s="4"/>
    </row>
    <row r="67" spans="19:30">
      <c r="S67" s="4"/>
      <c r="T67" s="4"/>
      <c r="U67" s="4"/>
      <c r="V67" s="4"/>
      <c r="W67" s="4"/>
      <c r="X67" s="4"/>
      <c r="AB67" s="4"/>
      <c r="AC67" s="4"/>
      <c r="AD67" s="4"/>
    </row>
    <row r="68" spans="19:30">
      <c r="S68" s="4"/>
      <c r="T68" s="4"/>
      <c r="U68" s="4"/>
      <c r="V68" s="4"/>
      <c r="W68" s="4"/>
      <c r="X68" s="4"/>
      <c r="AB68" s="4"/>
      <c r="AC68" s="4"/>
      <c r="AD68" s="4"/>
    </row>
    <row r="69" spans="19:30">
      <c r="S69" s="4"/>
      <c r="T69" s="4"/>
      <c r="U69" s="4"/>
      <c r="V69" s="4"/>
      <c r="W69" s="4"/>
      <c r="X69" s="4"/>
      <c r="AB69" s="4"/>
      <c r="AC69" s="4"/>
      <c r="AD69" s="4"/>
    </row>
  </sheetData>
  <mergeCells count="54">
    <mergeCell ref="A1:AB1"/>
    <mergeCell ref="A2:AB2"/>
    <mergeCell ref="A3:AB3"/>
    <mergeCell ref="A5:A7"/>
    <mergeCell ref="B5:B7"/>
    <mergeCell ref="C5:C7"/>
    <mergeCell ref="D5:D7"/>
    <mergeCell ref="E5:F5"/>
    <mergeCell ref="G5:G7"/>
    <mergeCell ref="H5:H7"/>
    <mergeCell ref="I5:J5"/>
    <mergeCell ref="K5:K7"/>
    <mergeCell ref="L5:L7"/>
    <mergeCell ref="M5:N5"/>
    <mergeCell ref="O5:O7"/>
    <mergeCell ref="P5:P7"/>
    <mergeCell ref="W5:W7"/>
    <mergeCell ref="Y5:Y7"/>
    <mergeCell ref="Q6:Q7"/>
    <mergeCell ref="R6:R7"/>
    <mergeCell ref="U6:U7"/>
    <mergeCell ref="V6:V7"/>
    <mergeCell ref="N6:N7"/>
    <mergeCell ref="Q5:R5"/>
    <mergeCell ref="S5:S7"/>
    <mergeCell ref="T5:T7"/>
    <mergeCell ref="U5:V5"/>
    <mergeCell ref="E6:E7"/>
    <mergeCell ref="F6:F7"/>
    <mergeCell ref="I6:I7"/>
    <mergeCell ref="J6:J7"/>
    <mergeCell ref="M6:M7"/>
    <mergeCell ref="AG7:AH7"/>
    <mergeCell ref="AI7:AJ7"/>
    <mergeCell ref="AK7:AL7"/>
    <mergeCell ref="AM7:AN7"/>
    <mergeCell ref="AA5:AB5"/>
    <mergeCell ref="AC5:AC8"/>
    <mergeCell ref="A33:E33"/>
    <mergeCell ref="BA7:BB7"/>
    <mergeCell ref="C8:F8"/>
    <mergeCell ref="G8:J8"/>
    <mergeCell ref="K8:N8"/>
    <mergeCell ref="O8:R8"/>
    <mergeCell ref="S8:V8"/>
    <mergeCell ref="W8:AB8"/>
    <mergeCell ref="AO7:AP7"/>
    <mergeCell ref="AQ7:AR7"/>
    <mergeCell ref="AS7:AT7"/>
    <mergeCell ref="AU7:AV7"/>
    <mergeCell ref="AW7:AX7"/>
    <mergeCell ref="AY7:AZ7"/>
    <mergeCell ref="AA6:AA7"/>
    <mergeCell ref="AB6:AB7"/>
  </mergeCells>
  <printOptions horizontalCentered="1"/>
  <pageMargins left="0" right="0" top="0.55118110236220474" bottom="0" header="0" footer="0"/>
  <pageSetup paperSize="9" scale="4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92D050"/>
  </sheetPr>
  <dimension ref="A1:BM71"/>
  <sheetViews>
    <sheetView view="pageBreakPreview" zoomScale="55" zoomScaleNormal="85" zoomScaleSheetLayoutView="55" workbookViewId="0">
      <pane xSplit="2" ySplit="8" topLeftCell="Y17" activePane="bottomRight" state="frozen"/>
      <selection pane="topRight" activeCell="C1" sqref="C1"/>
      <selection pane="bottomLeft" activeCell="A9" sqref="A9"/>
      <selection pane="bottomRight" activeCell="Y28" sqref="Y28:AL28"/>
    </sheetView>
  </sheetViews>
  <sheetFormatPr defaultRowHeight="15.75"/>
  <cols>
    <col min="1" max="1" width="102.7109375" style="1" customWidth="1"/>
    <col min="2" max="2" width="20" style="1" customWidth="1"/>
    <col min="3" max="3" width="23.5703125" style="1" hidden="1" customWidth="1"/>
    <col min="4" max="4" width="17.5703125" style="1" hidden="1" customWidth="1"/>
    <col min="5" max="5" width="18.140625" style="1" hidden="1" customWidth="1"/>
    <col min="6" max="6" width="15.7109375" style="1" hidden="1" customWidth="1"/>
    <col min="7" max="7" width="16" style="1" hidden="1" customWidth="1"/>
    <col min="8" max="8" width="16.140625" style="1" hidden="1" customWidth="1"/>
    <col min="9" max="9" width="18.7109375" style="1" hidden="1" customWidth="1"/>
    <col min="10" max="10" width="11.85546875" style="1" hidden="1" customWidth="1"/>
    <col min="11" max="11" width="19.7109375" style="1" hidden="1" customWidth="1"/>
    <col min="12" max="15" width="16.28515625" style="1" hidden="1" customWidth="1"/>
    <col min="16" max="16" width="19.140625" style="1" hidden="1" customWidth="1"/>
    <col min="17" max="17" width="14.5703125" style="1" hidden="1" customWidth="1"/>
    <col min="18" max="18" width="15.28515625" style="1" hidden="1" customWidth="1"/>
    <col min="19" max="21" width="15.7109375" style="1" hidden="1" customWidth="1"/>
    <col min="22" max="22" width="15.42578125" style="1" hidden="1" customWidth="1"/>
    <col min="23" max="23" width="16.28515625" style="1" hidden="1" customWidth="1"/>
    <col min="24" max="24" width="15.42578125" style="1" hidden="1" customWidth="1"/>
    <col min="25" max="25" width="21.28515625" style="1" customWidth="1"/>
    <col min="26" max="26" width="17.28515625" style="1" customWidth="1"/>
    <col min="27" max="27" width="21.28515625" style="1" customWidth="1"/>
    <col min="28" max="29" width="21.28515625" customWidth="1"/>
    <col min="30" max="30" width="15" style="1" customWidth="1"/>
    <col min="31" max="31" width="15.42578125" style="1" customWidth="1"/>
    <col min="32" max="32" width="18.5703125" style="1" customWidth="1"/>
    <col min="33" max="33" width="14.85546875" style="1" customWidth="1"/>
    <col min="34" max="34" width="24.28515625" style="1" customWidth="1"/>
    <col min="35" max="36" width="24.28515625" customWidth="1"/>
    <col min="37" max="37" width="16.140625" style="1" customWidth="1"/>
    <col min="38" max="38" width="14.42578125" style="1" customWidth="1"/>
    <col min="39" max="39" width="17.85546875" style="1" customWidth="1"/>
    <col min="40" max="41" width="21.28515625" style="1" customWidth="1"/>
    <col min="42" max="42" width="12.140625" style="1" customWidth="1"/>
    <col min="43" max="43" width="15" style="1" customWidth="1"/>
    <col min="44" max="45" width="13.42578125" style="1" customWidth="1"/>
    <col min="46" max="16384" width="9.140625" style="1"/>
  </cols>
  <sheetData>
    <row r="1" spans="1:65" ht="33">
      <c r="A1" s="227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5"/>
    </row>
    <row r="2" spans="1:65" ht="36" customHeight="1">
      <c r="A2" s="227" t="e">
        <f>+#REF!</f>
        <v>#REF!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5"/>
    </row>
    <row r="3" spans="1:65" ht="34.5">
      <c r="A3" s="228" t="s">
        <v>24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6"/>
    </row>
    <row r="4" spans="1:65" ht="27" thickBot="1">
      <c r="A4" s="138" t="e">
        <f>+#REF!</f>
        <v>#REF!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  <c r="Z4" s="27"/>
      <c r="AA4" s="27"/>
      <c r="AB4" s="135"/>
      <c r="AC4" s="135"/>
      <c r="AD4" s="60"/>
      <c r="AE4" s="27"/>
      <c r="AF4" s="27"/>
      <c r="AG4" s="27"/>
      <c r="AH4" s="27"/>
      <c r="AI4" s="135"/>
      <c r="AJ4" s="135"/>
      <c r="AK4" s="27" t="s">
        <v>12</v>
      </c>
      <c r="AL4" s="27"/>
      <c r="AM4" s="2"/>
    </row>
    <row r="5" spans="1:65" s="3" customFormat="1" ht="51.75" customHeight="1">
      <c r="A5" s="174" t="s">
        <v>9</v>
      </c>
      <c r="B5" s="175"/>
      <c r="C5" s="213" t="s">
        <v>21</v>
      </c>
      <c r="D5" s="215" t="s">
        <v>22</v>
      </c>
      <c r="E5" s="194" t="s">
        <v>0</v>
      </c>
      <c r="F5" s="205"/>
      <c r="G5" s="220" t="s">
        <v>21</v>
      </c>
      <c r="H5" s="215" t="s">
        <v>22</v>
      </c>
      <c r="I5" s="194" t="s">
        <v>0</v>
      </c>
      <c r="J5" s="205"/>
      <c r="K5" s="220" t="s">
        <v>21</v>
      </c>
      <c r="L5" s="215" t="s">
        <v>22</v>
      </c>
      <c r="M5" s="215" t="s">
        <v>86</v>
      </c>
      <c r="N5" s="218" t="s">
        <v>87</v>
      </c>
      <c r="O5" s="213"/>
      <c r="P5" s="194" t="s">
        <v>0</v>
      </c>
      <c r="Q5" s="205"/>
      <c r="R5" s="220" t="s">
        <v>21</v>
      </c>
      <c r="S5" s="215" t="s">
        <v>22</v>
      </c>
      <c r="T5" s="215" t="s">
        <v>86</v>
      </c>
      <c r="U5" s="218" t="s">
        <v>87</v>
      </c>
      <c r="V5" s="213"/>
      <c r="W5" s="194" t="s">
        <v>0</v>
      </c>
      <c r="X5" s="205"/>
      <c r="Y5" s="220" t="s">
        <v>91</v>
      </c>
      <c r="Z5" s="215" t="s">
        <v>92</v>
      </c>
      <c r="AA5" s="215" t="s">
        <v>86</v>
      </c>
      <c r="AB5" s="205" t="s">
        <v>87</v>
      </c>
      <c r="AC5" s="205"/>
      <c r="AD5" s="205" t="s">
        <v>93</v>
      </c>
      <c r="AE5" s="205"/>
      <c r="AF5" s="220" t="s">
        <v>91</v>
      </c>
      <c r="AG5" s="215" t="s">
        <v>92</v>
      </c>
      <c r="AH5" s="215" t="s">
        <v>86</v>
      </c>
      <c r="AI5" s="205" t="s">
        <v>87</v>
      </c>
      <c r="AJ5" s="205"/>
      <c r="AK5" s="205" t="s">
        <v>93</v>
      </c>
      <c r="AL5" s="205"/>
      <c r="AM5" s="186" t="s">
        <v>23</v>
      </c>
      <c r="AN5" s="189" t="s">
        <v>39</v>
      </c>
      <c r="AO5" s="191" t="s">
        <v>41</v>
      </c>
    </row>
    <row r="6" spans="1:65" s="3" customFormat="1" ht="9" customHeight="1">
      <c r="A6" s="174"/>
      <c r="B6" s="176"/>
      <c r="C6" s="213"/>
      <c r="D6" s="216"/>
      <c r="E6" s="211" t="s">
        <v>1</v>
      </c>
      <c r="F6" s="209" t="s">
        <v>2</v>
      </c>
      <c r="G6" s="221"/>
      <c r="H6" s="216"/>
      <c r="I6" s="211" t="s">
        <v>1</v>
      </c>
      <c r="J6" s="209" t="s">
        <v>2</v>
      </c>
      <c r="K6" s="221"/>
      <c r="L6" s="216"/>
      <c r="M6" s="216"/>
      <c r="N6" s="218" t="s">
        <v>1</v>
      </c>
      <c r="O6" s="213" t="s">
        <v>2</v>
      </c>
      <c r="P6" s="211" t="s">
        <v>1</v>
      </c>
      <c r="Q6" s="209" t="s">
        <v>2</v>
      </c>
      <c r="R6" s="221"/>
      <c r="S6" s="216"/>
      <c r="T6" s="216"/>
      <c r="U6" s="218" t="s">
        <v>1</v>
      </c>
      <c r="V6" s="213" t="s">
        <v>2</v>
      </c>
      <c r="W6" s="211" t="s">
        <v>1</v>
      </c>
      <c r="X6" s="209" t="s">
        <v>2</v>
      </c>
      <c r="Y6" s="221"/>
      <c r="Z6" s="216"/>
      <c r="AA6" s="216"/>
      <c r="AB6" s="211" t="s">
        <v>1</v>
      </c>
      <c r="AC6" s="209" t="s">
        <v>2</v>
      </c>
      <c r="AD6" s="211" t="s">
        <v>1</v>
      </c>
      <c r="AE6" s="209" t="s">
        <v>2</v>
      </c>
      <c r="AF6" s="221"/>
      <c r="AG6" s="216"/>
      <c r="AH6" s="216"/>
      <c r="AI6" s="211" t="s">
        <v>1</v>
      </c>
      <c r="AJ6" s="209" t="s">
        <v>2</v>
      </c>
      <c r="AK6" s="211" t="s">
        <v>1</v>
      </c>
      <c r="AL6" s="223" t="s">
        <v>2</v>
      </c>
      <c r="AM6" s="187"/>
      <c r="AN6" s="189"/>
      <c r="AO6" s="192"/>
    </row>
    <row r="7" spans="1:65" s="3" customFormat="1" ht="69.75" customHeight="1">
      <c r="A7" s="174"/>
      <c r="B7" s="176"/>
      <c r="C7" s="214"/>
      <c r="D7" s="217"/>
      <c r="E7" s="212"/>
      <c r="F7" s="210"/>
      <c r="G7" s="222"/>
      <c r="H7" s="217"/>
      <c r="I7" s="212"/>
      <c r="J7" s="210"/>
      <c r="K7" s="222"/>
      <c r="L7" s="217"/>
      <c r="M7" s="217"/>
      <c r="N7" s="219"/>
      <c r="O7" s="214"/>
      <c r="P7" s="212"/>
      <c r="Q7" s="210"/>
      <c r="R7" s="222"/>
      <c r="S7" s="217"/>
      <c r="T7" s="217"/>
      <c r="U7" s="219"/>
      <c r="V7" s="214"/>
      <c r="W7" s="212"/>
      <c r="X7" s="210"/>
      <c r="Y7" s="222"/>
      <c r="Z7" s="217"/>
      <c r="AA7" s="217"/>
      <c r="AB7" s="212"/>
      <c r="AC7" s="210"/>
      <c r="AD7" s="212"/>
      <c r="AE7" s="210"/>
      <c r="AF7" s="222"/>
      <c r="AG7" s="217"/>
      <c r="AH7" s="217"/>
      <c r="AI7" s="212"/>
      <c r="AJ7" s="210"/>
      <c r="AK7" s="212"/>
      <c r="AL7" s="205"/>
      <c r="AM7" s="187"/>
      <c r="AN7" s="189"/>
      <c r="AO7" s="192"/>
      <c r="AR7" s="196" t="s">
        <v>43</v>
      </c>
      <c r="AS7" s="196"/>
      <c r="AT7" s="196" t="s">
        <v>46</v>
      </c>
      <c r="AU7" s="196"/>
      <c r="AV7" s="196" t="s">
        <v>47</v>
      </c>
      <c r="AW7" s="196"/>
      <c r="AX7" s="196" t="s">
        <v>50</v>
      </c>
      <c r="AY7" s="196"/>
      <c r="AZ7" s="196" t="s">
        <v>52</v>
      </c>
      <c r="BA7" s="196"/>
      <c r="BB7" s="196" t="s">
        <v>54</v>
      </c>
      <c r="BC7" s="196"/>
      <c r="BD7" s="196" t="s">
        <v>55</v>
      </c>
      <c r="BE7" s="196"/>
      <c r="BF7" s="196" t="s">
        <v>66</v>
      </c>
      <c r="BG7" s="196"/>
      <c r="BH7" s="196" t="s">
        <v>67</v>
      </c>
      <c r="BI7" s="196"/>
      <c r="BJ7" s="196" t="s">
        <v>68</v>
      </c>
      <c r="BK7" s="196"/>
      <c r="BL7" s="196" t="s">
        <v>69</v>
      </c>
      <c r="BM7" s="196"/>
    </row>
    <row r="8" spans="1:65" ht="23.25">
      <c r="A8" s="28" t="s">
        <v>3</v>
      </c>
      <c r="B8" s="29"/>
      <c r="C8" s="224" t="s">
        <v>48</v>
      </c>
      <c r="D8" s="224"/>
      <c r="E8" s="224"/>
      <c r="F8" s="225"/>
      <c r="G8" s="226" t="s">
        <v>49</v>
      </c>
      <c r="H8" s="224"/>
      <c r="I8" s="224"/>
      <c r="J8" s="208"/>
      <c r="K8" s="200" t="s">
        <v>71</v>
      </c>
      <c r="L8" s="224"/>
      <c r="M8" s="224"/>
      <c r="N8" s="224"/>
      <c r="O8" s="224"/>
      <c r="P8" s="224"/>
      <c r="Q8" s="208"/>
      <c r="R8" s="200" t="s">
        <v>72</v>
      </c>
      <c r="S8" s="224"/>
      <c r="T8" s="224"/>
      <c r="U8" s="224"/>
      <c r="V8" s="224"/>
      <c r="W8" s="224"/>
      <c r="X8" s="225"/>
      <c r="Y8" s="226" t="s">
        <v>84</v>
      </c>
      <c r="Z8" s="224"/>
      <c r="AA8" s="224"/>
      <c r="AB8" s="224"/>
      <c r="AC8" s="224"/>
      <c r="AD8" s="224"/>
      <c r="AE8" s="225"/>
      <c r="AF8" s="226" t="s">
        <v>85</v>
      </c>
      <c r="AG8" s="224"/>
      <c r="AH8" s="224"/>
      <c r="AI8" s="224"/>
      <c r="AJ8" s="224"/>
      <c r="AK8" s="224"/>
      <c r="AL8" s="225"/>
      <c r="AM8" s="188"/>
      <c r="AN8" s="189"/>
      <c r="AO8" s="193"/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  <c r="AX8" s="2" t="s">
        <v>44</v>
      </c>
      <c r="AY8" s="2" t="s">
        <v>45</v>
      </c>
      <c r="AZ8" s="2" t="s">
        <v>44</v>
      </c>
      <c r="BA8" s="2" t="s">
        <v>45</v>
      </c>
      <c r="BB8" s="2" t="s">
        <v>44</v>
      </c>
      <c r="BC8" s="2" t="s">
        <v>45</v>
      </c>
      <c r="BD8" s="2" t="s">
        <v>44</v>
      </c>
      <c r="BE8" s="2" t="s">
        <v>45</v>
      </c>
      <c r="BF8" s="2" t="s">
        <v>44</v>
      </c>
      <c r="BG8" s="2" t="s">
        <v>45</v>
      </c>
      <c r="BH8" s="2" t="s">
        <v>44</v>
      </c>
      <c r="BI8" s="2" t="s">
        <v>45</v>
      </c>
      <c r="BJ8" s="2" t="s">
        <v>44</v>
      </c>
      <c r="BK8" s="2" t="s">
        <v>45</v>
      </c>
      <c r="BL8" s="2" t="s">
        <v>44</v>
      </c>
      <c r="BM8" s="2" t="s">
        <v>45</v>
      </c>
    </row>
    <row r="9" spans="1:65" ht="57.75" customHeight="1">
      <c r="A9" s="68" t="s">
        <v>20</v>
      </c>
      <c r="B9" s="69">
        <v>3111100</v>
      </c>
      <c r="C9">
        <v>17998.817999999999</v>
      </c>
      <c r="D9" s="71" t="e">
        <f t="shared" ref="D9:D27" si="0">+Z9+AR9+AT9+AV9+AX9+AZ9+BB9+BD9+BF9+BH9+BJ9+BL9</f>
        <v>#REF!</v>
      </c>
      <c r="E9" s="71" t="e">
        <f t="shared" ref="E9:E23" si="1">+D9-C9</f>
        <v>#REF!</v>
      </c>
      <c r="F9" s="73" t="e">
        <f>D9/C9</f>
        <v>#REF!</v>
      </c>
      <c r="G9" s="73">
        <f>+C9*AM9/100</f>
        <v>12599.1726</v>
      </c>
      <c r="H9" s="71" t="e">
        <f>+AG9+AS9+AU9+AW9+AY9+BA9+BC9+BE9+BG9+BI9+BK9+BM9</f>
        <v>#REF!</v>
      </c>
      <c r="I9" s="71" t="e">
        <f>+H9-G9</f>
        <v>#REF!</v>
      </c>
      <c r="J9" s="95" t="e">
        <f>H9/G9</f>
        <v>#REF!</v>
      </c>
      <c r="K9" s="123">
        <v>3840.5</v>
      </c>
      <c r="L9" s="124" t="e">
        <f t="shared" ref="L9:L27" si="2">+Z9+AR9+AT9</f>
        <v>#REF!</v>
      </c>
      <c r="M9" s="124">
        <v>2807.1362192300003</v>
      </c>
      <c r="N9" t="e">
        <f>+L9-M9</f>
        <v>#REF!</v>
      </c>
      <c r="O9" s="134" t="e">
        <f>+L9/M9</f>
        <v>#REF!</v>
      </c>
      <c r="P9" s="124" t="e">
        <f t="shared" ref="P9:P21" si="3">+L9-K9</f>
        <v>#REF!</v>
      </c>
      <c r="Q9" s="125" t="e">
        <f>L9/K9</f>
        <v>#REF!</v>
      </c>
      <c r="R9" s="100">
        <f>+K9*AM9/100</f>
        <v>2688.35</v>
      </c>
      <c r="S9" s="74" t="e">
        <f>+AG9+AS9+AU9</f>
        <v>#REF!</v>
      </c>
      <c r="T9" s="124">
        <v>1463.2108339996</v>
      </c>
      <c r="U9" t="e">
        <f>+S9-T9</f>
        <v>#REF!</v>
      </c>
      <c r="V9" s="134" t="e">
        <f>+S9/T9</f>
        <v>#REF!</v>
      </c>
      <c r="W9" s="71" t="e">
        <f>+S9-R9</f>
        <v>#REF!</v>
      </c>
      <c r="X9" s="132" t="e">
        <f>S9/R9</f>
        <v>#REF!</v>
      </c>
      <c r="Y9" s="127">
        <v>1685.5</v>
      </c>
      <c r="Z9" s="71" t="e">
        <f>+#REF!+#REF!+#REF!+#REF!+#REF!+#REF!</f>
        <v>#REF!</v>
      </c>
      <c r="AA9" s="71">
        <v>1342.1737273399999</v>
      </c>
      <c r="AB9" s="71" t="e">
        <f>+Z9-AA9</f>
        <v>#REF!</v>
      </c>
      <c r="AC9" s="71" t="e">
        <f>+Z9/AA9</f>
        <v>#REF!</v>
      </c>
      <c r="AD9" s="71" t="e">
        <f t="shared" ref="AD9:AD21" si="4">+Z9-Y9</f>
        <v>#REF!</v>
      </c>
      <c r="AE9" s="95" t="e">
        <f>Z9/Y9</f>
        <v>#REF!</v>
      </c>
      <c r="AF9" s="100">
        <f>+Y9*AM9/100</f>
        <v>1179.8499999999999</v>
      </c>
      <c r="AG9" s="71" t="e">
        <f>+Z9*AM9/100</f>
        <v>#REF!</v>
      </c>
      <c r="AH9" s="71">
        <v>697.93033821680001</v>
      </c>
      <c r="AI9" s="71" t="e">
        <f>+AG9-AH9</f>
        <v>#REF!</v>
      </c>
      <c r="AJ9" s="74" t="e">
        <f>+AG9/AH9</f>
        <v>#REF!</v>
      </c>
      <c r="AK9" s="95" t="e">
        <f>+AG9-AF9</f>
        <v>#REF!</v>
      </c>
      <c r="AL9" s="127" t="e">
        <f>AG9/AF9</f>
        <v>#REF!</v>
      </c>
      <c r="AM9" s="25">
        <v>70</v>
      </c>
      <c r="AN9" s="10" t="s">
        <v>31</v>
      </c>
      <c r="AO9" s="16"/>
      <c r="AP9" s="24" t="e">
        <f>+Z9-BB9</f>
        <v>#REF!</v>
      </c>
      <c r="AQ9" s="24">
        <f>+C9+Y9</f>
        <v>19684.317999999999</v>
      </c>
      <c r="AR9" s="21">
        <v>1074.7429073199999</v>
      </c>
      <c r="AS9" s="21">
        <v>756.62003512399974</v>
      </c>
      <c r="AT9" s="21">
        <v>1106.5205617300003</v>
      </c>
      <c r="AU9" s="21">
        <v>774.56439321100015</v>
      </c>
      <c r="AV9" s="23"/>
      <c r="AW9" s="23"/>
      <c r="BB9" s="23"/>
    </row>
    <row r="10" spans="1:65" ht="75.75" customHeight="1">
      <c r="A10" s="75" t="s">
        <v>19</v>
      </c>
      <c r="B10" s="69">
        <v>3111401</v>
      </c>
      <c r="C10">
        <v>370</v>
      </c>
      <c r="D10" s="71" t="e">
        <f t="shared" si="0"/>
        <v>#REF!</v>
      </c>
      <c r="E10" s="71" t="e">
        <f t="shared" si="1"/>
        <v>#REF!</v>
      </c>
      <c r="F10" s="73" t="e">
        <f t="shared" ref="F10:F23" si="5">D10/C10*100</f>
        <v>#REF!</v>
      </c>
      <c r="G10" s="73">
        <f>+C10*AM10/100</f>
        <v>370</v>
      </c>
      <c r="H10" s="71" t="e">
        <f>+AG10+AS10+AU10+AW10+AY10+BA10+BC10+BE10+BG10+BI10+BK10+BM10</f>
        <v>#REF!</v>
      </c>
      <c r="I10" s="71" t="e">
        <f>+H10-G10</f>
        <v>#REF!</v>
      </c>
      <c r="J10" s="95" t="e">
        <f t="shared" ref="J10:J28" si="6">H10/G10</f>
        <v>#REF!</v>
      </c>
      <c r="K10" s="129">
        <v>82.6</v>
      </c>
      <c r="L10" s="124" t="e">
        <f t="shared" si="2"/>
        <v>#REF!</v>
      </c>
      <c r="M10" s="124">
        <v>144.20139257</v>
      </c>
      <c r="N10" t="e">
        <f t="shared" ref="N10:N27" si="7">+L10-M10</f>
        <v>#REF!</v>
      </c>
      <c r="O10" t="e">
        <f t="shared" ref="O10:O27" si="8">+L10/M10</f>
        <v>#REF!</v>
      </c>
      <c r="P10" s="74" t="e">
        <f t="shared" si="3"/>
        <v>#REF!</v>
      </c>
      <c r="Q10" s="102" t="e">
        <f>L10/K10</f>
        <v>#REF!</v>
      </c>
      <c r="R10" s="100">
        <f>+K10*AM10/100</f>
        <v>82.6</v>
      </c>
      <c r="S10" s="74" t="e">
        <f>+AG10+AS10+AU10</f>
        <v>#REF!</v>
      </c>
      <c r="T10" s="124">
        <v>144.20139257</v>
      </c>
      <c r="U10" t="e">
        <f t="shared" ref="U10:U27" si="9">+S10-T10</f>
        <v>#REF!</v>
      </c>
      <c r="V10" t="e">
        <f t="shared" ref="V10:V27" si="10">+S10/T10</f>
        <v>#REF!</v>
      </c>
      <c r="W10" s="71" t="e">
        <f>+S10-R10</f>
        <v>#REF!</v>
      </c>
      <c r="X10" s="132" t="e">
        <f t="shared" ref="X10:X21" si="11">S10/R10</f>
        <v>#REF!</v>
      </c>
      <c r="Y10" s="73">
        <v>27.257999999999999</v>
      </c>
      <c r="Z10" s="71" t="e">
        <f>+#REF!+#REF!+#REF!+#REF!+#REF!+#REF!+#REF!+#REF!+#REF!+#REF!+#REF!</f>
        <v>#REF!</v>
      </c>
      <c r="AA10" s="71">
        <v>50.590837739999998</v>
      </c>
      <c r="AB10" s="71" t="e">
        <f t="shared" ref="AB10:AB27" si="12">+Z10-AA10</f>
        <v>#REF!</v>
      </c>
      <c r="AC10" s="71" t="e">
        <f t="shared" ref="AC10:AC28" si="13">+Z10/AA10</f>
        <v>#REF!</v>
      </c>
      <c r="AD10" s="71" t="e">
        <f t="shared" si="4"/>
        <v>#REF!</v>
      </c>
      <c r="AE10" s="95" t="e">
        <f>Z10/Y10</f>
        <v>#REF!</v>
      </c>
      <c r="AF10" s="100">
        <f>+Y10*AM10/100</f>
        <v>27.257999999999996</v>
      </c>
      <c r="AG10" s="71" t="e">
        <f>+Z10*AM10/100</f>
        <v>#REF!</v>
      </c>
      <c r="AH10" s="71">
        <v>50.590837739999998</v>
      </c>
      <c r="AI10" s="71" t="e">
        <f t="shared" ref="AI10:AI27" si="14">+AG10-AH10</f>
        <v>#REF!</v>
      </c>
      <c r="AJ10" s="74" t="e">
        <f t="shared" ref="AJ10:AJ28" si="15">+AG10/AH10</f>
        <v>#REF!</v>
      </c>
      <c r="AK10" s="95" t="e">
        <f>+AG10-AF10</f>
        <v>#REF!</v>
      </c>
      <c r="AL10" s="73" t="e">
        <f>AG10/AF10</f>
        <v>#REF!</v>
      </c>
      <c r="AM10" s="25">
        <v>100</v>
      </c>
      <c r="AN10" s="11" t="s">
        <v>35</v>
      </c>
      <c r="AO10" s="16"/>
      <c r="AP10" s="24" t="e">
        <f>+Z10-BB10</f>
        <v>#REF!</v>
      </c>
      <c r="AQ10" s="24">
        <f>+C10+Y10</f>
        <v>397.25799999999998</v>
      </c>
      <c r="AR10" s="21">
        <v>30.548215219999999</v>
      </c>
      <c r="AS10" s="21">
        <v>30.548215219999996</v>
      </c>
      <c r="AT10" s="21">
        <v>31.244326679999997</v>
      </c>
      <c r="AU10" s="21">
        <v>31.244326679999993</v>
      </c>
      <c r="AV10" s="23"/>
      <c r="AW10" s="23"/>
      <c r="BB10" s="23"/>
    </row>
    <row r="11" spans="1:65" ht="57.75" customHeight="1">
      <c r="A11" s="75" t="s">
        <v>18</v>
      </c>
      <c r="B11" s="69">
        <v>3112101</v>
      </c>
      <c r="C11">
        <v>5571.9769999999999</v>
      </c>
      <c r="D11" s="71" t="e">
        <f t="shared" si="0"/>
        <v>#REF!</v>
      </c>
      <c r="E11" s="71" t="e">
        <f t="shared" si="1"/>
        <v>#REF!</v>
      </c>
      <c r="F11" s="73" t="e">
        <f t="shared" si="5"/>
        <v>#REF!</v>
      </c>
      <c r="G11" s="100" t="s">
        <v>79</v>
      </c>
      <c r="H11" s="90" t="s">
        <v>79</v>
      </c>
      <c r="I11" s="90" t="s">
        <v>79</v>
      </c>
      <c r="J11" s="117" t="s">
        <v>79</v>
      </c>
      <c r="K11" s="129">
        <v>1699.8409999999999</v>
      </c>
      <c r="L11" s="124" t="e">
        <f t="shared" si="2"/>
        <v>#REF!</v>
      </c>
      <c r="M11" s="124">
        <v>367.05747176</v>
      </c>
      <c r="N11" t="e">
        <f t="shared" si="7"/>
        <v>#REF!</v>
      </c>
      <c r="O11" s="134" t="e">
        <f t="shared" si="8"/>
        <v>#REF!</v>
      </c>
      <c r="P11" s="74" t="e">
        <f t="shared" si="3"/>
        <v>#REF!</v>
      </c>
      <c r="Q11" s="132" t="e">
        <f>L11/K11</f>
        <v>#REF!</v>
      </c>
      <c r="R11" s="100" t="s">
        <v>79</v>
      </c>
      <c r="S11" s="74"/>
      <c r="T11" s="124"/>
      <c r="U11">
        <f t="shared" si="9"/>
        <v>0</v>
      </c>
      <c r="V11" s="134"/>
      <c r="W11" s="90" t="s">
        <v>79</v>
      </c>
      <c r="X11" s="118" t="s">
        <v>79</v>
      </c>
      <c r="Y11" s="73">
        <v>500</v>
      </c>
      <c r="Z11" s="71" t="e">
        <f>+#REF!+#REF!+#REF!+#REF!+#REF!+#REF!+#REF!+#REF!+#REF!+#REF!+#REF!+#REF!+#REF!+#REF!+#REF!</f>
        <v>#REF!</v>
      </c>
      <c r="AA11" s="71">
        <v>107.57186879000002</v>
      </c>
      <c r="AB11" s="71" t="e">
        <f t="shared" si="12"/>
        <v>#REF!</v>
      </c>
      <c r="AC11" s="71" t="e">
        <f t="shared" si="13"/>
        <v>#REF!</v>
      </c>
      <c r="AD11" s="71" t="e">
        <f t="shared" si="4"/>
        <v>#REF!</v>
      </c>
      <c r="AE11" s="95" t="e">
        <f>Z11/Y11</f>
        <v>#REF!</v>
      </c>
      <c r="AF11" s="100" t="s">
        <v>79</v>
      </c>
      <c r="AG11" s="71" t="s">
        <v>79</v>
      </c>
      <c r="AH11" s="71"/>
      <c r="AI11" s="71"/>
      <c r="AJ11" s="71"/>
      <c r="AK11" s="122" t="s">
        <v>79</v>
      </c>
      <c r="AL11" s="73" t="s">
        <v>79</v>
      </c>
      <c r="AM11" s="9">
        <v>0</v>
      </c>
      <c r="AN11" s="11" t="s">
        <v>28</v>
      </c>
      <c r="AO11" s="19" t="s">
        <v>40</v>
      </c>
      <c r="AP11" s="24" t="e">
        <f>+Z11-BB11</f>
        <v>#REF!</v>
      </c>
      <c r="AQ11" s="24">
        <f>+C11+Y11</f>
        <v>6071.9769999999999</v>
      </c>
      <c r="AR11" s="21">
        <v>234.36239576999998</v>
      </c>
      <c r="AS11" s="21" t="s">
        <v>79</v>
      </c>
      <c r="AT11" s="21">
        <v>286.94206987999996</v>
      </c>
      <c r="AU11" s="21" t="s">
        <v>79</v>
      </c>
      <c r="AV11" s="23"/>
      <c r="AW11" s="23"/>
      <c r="BB11" s="23"/>
    </row>
    <row r="12" spans="1:65" ht="57.75" customHeight="1">
      <c r="A12" s="75" t="s">
        <v>76</v>
      </c>
      <c r="B12" s="69">
        <v>3112121</v>
      </c>
      <c r="C12">
        <v>683</v>
      </c>
      <c r="D12" s="71" t="e">
        <f t="shared" si="0"/>
        <v>#REF!</v>
      </c>
      <c r="E12" s="71" t="e">
        <f>+D12-C12</f>
        <v>#REF!</v>
      </c>
      <c r="F12" s="73" t="e">
        <f>D12/C12*100</f>
        <v>#REF!</v>
      </c>
      <c r="G12" s="100" t="s">
        <v>79</v>
      </c>
      <c r="H12" s="90" t="s">
        <v>79</v>
      </c>
      <c r="I12" s="90" t="s">
        <v>79</v>
      </c>
      <c r="J12" s="117" t="s">
        <v>79</v>
      </c>
      <c r="K12" s="129"/>
      <c r="L12" s="124" t="e">
        <f t="shared" si="2"/>
        <v>#REF!</v>
      </c>
      <c r="M12" s="124"/>
      <c r="N12" t="e">
        <f t="shared" si="7"/>
        <v>#REF!</v>
      </c>
      <c r="O12" s="134"/>
      <c r="P12" s="74" t="e">
        <f t="shared" si="3"/>
        <v>#REF!</v>
      </c>
      <c r="Q12" s="102"/>
      <c r="R12" s="100" t="s">
        <v>79</v>
      </c>
      <c r="S12" s="74"/>
      <c r="T12" s="124"/>
      <c r="U12">
        <f t="shared" si="9"/>
        <v>0</v>
      </c>
      <c r="V12" s="134"/>
      <c r="W12" s="90" t="s">
        <v>79</v>
      </c>
      <c r="X12" s="118" t="s">
        <v>79</v>
      </c>
      <c r="Y12" s="128"/>
      <c r="Z12" s="71" t="e">
        <f>+#REF!+#REF!+#REF!+#REF!+#REF!+#REF!+#REF!+#REF!+#REF!+#REF!+#REF!+#REF!+#REF!+#REF!</f>
        <v>#REF!</v>
      </c>
      <c r="AA12" s="71"/>
      <c r="AB12" s="71" t="e">
        <f t="shared" si="12"/>
        <v>#REF!</v>
      </c>
      <c r="AC12" s="71"/>
      <c r="AD12" s="71" t="e">
        <f t="shared" si="4"/>
        <v>#REF!</v>
      </c>
      <c r="AE12" s="95"/>
      <c r="AF12" s="100" t="s">
        <v>79</v>
      </c>
      <c r="AG12" s="71" t="s">
        <v>79</v>
      </c>
      <c r="AH12" s="71"/>
      <c r="AI12" s="71"/>
      <c r="AJ12" s="71"/>
      <c r="AK12" s="122" t="s">
        <v>79</v>
      </c>
      <c r="AL12" s="128" t="s">
        <v>79</v>
      </c>
      <c r="AM12" s="9">
        <v>0</v>
      </c>
      <c r="AN12" s="11"/>
      <c r="AO12" s="19"/>
      <c r="AP12" s="24"/>
      <c r="AQ12" s="24"/>
      <c r="AR12" s="21">
        <v>14.023</v>
      </c>
      <c r="AS12" s="21" t="s">
        <v>79</v>
      </c>
      <c r="AT12" s="21">
        <v>0</v>
      </c>
      <c r="AU12" s="21" t="s">
        <v>79</v>
      </c>
      <c r="AV12" s="23"/>
      <c r="AW12" s="23"/>
      <c r="BB12" s="23"/>
    </row>
    <row r="13" spans="1:65" ht="57.75" customHeight="1">
      <c r="A13" s="75" t="s">
        <v>57</v>
      </c>
      <c r="B13" s="69">
        <v>3112501</v>
      </c>
      <c r="C13">
        <v>2575.3020000000001</v>
      </c>
      <c r="D13" s="71" t="e">
        <f t="shared" si="0"/>
        <v>#REF!</v>
      </c>
      <c r="E13" s="71" t="e">
        <f t="shared" si="1"/>
        <v>#REF!</v>
      </c>
      <c r="F13" s="73" t="e">
        <f t="shared" si="5"/>
        <v>#REF!</v>
      </c>
      <c r="G13" s="73">
        <f>+C13*AM13/100</f>
        <v>2575.3020000000001</v>
      </c>
      <c r="H13" s="71" t="e">
        <f>+AG13+AS13+AU13+AW13+AY13+BA13+BC13+BE13+BG13+BI13+BK13+BM13</f>
        <v>#REF!</v>
      </c>
      <c r="I13" s="71" t="e">
        <f>+H13-G13</f>
        <v>#REF!</v>
      </c>
      <c r="J13" s="95" t="e">
        <f t="shared" si="6"/>
        <v>#REF!</v>
      </c>
      <c r="K13" s="129">
        <v>607.5</v>
      </c>
      <c r="L13" s="124" t="e">
        <f t="shared" si="2"/>
        <v>#REF!</v>
      </c>
      <c r="M13" s="124">
        <v>633.54832488</v>
      </c>
      <c r="N13" t="e">
        <f t="shared" si="7"/>
        <v>#REF!</v>
      </c>
      <c r="O13" t="e">
        <f t="shared" si="8"/>
        <v>#REF!</v>
      </c>
      <c r="P13" s="74" t="e">
        <f t="shared" si="3"/>
        <v>#REF!</v>
      </c>
      <c r="Q13" s="102" t="e">
        <f t="shared" ref="Q13:Q21" si="16">L13/K13</f>
        <v>#REF!</v>
      </c>
      <c r="R13" s="100">
        <f>+K13*AM13/100</f>
        <v>607.5</v>
      </c>
      <c r="S13" s="74" t="e">
        <f>+AG13+AS13+AU13</f>
        <v>#REF!</v>
      </c>
      <c r="T13" s="124">
        <v>633.54832488</v>
      </c>
      <c r="U13" t="e">
        <f t="shared" si="9"/>
        <v>#REF!</v>
      </c>
      <c r="V13" t="e">
        <f t="shared" si="10"/>
        <v>#REF!</v>
      </c>
      <c r="W13" s="71" t="e">
        <f>+S13-R13</f>
        <v>#REF!</v>
      </c>
      <c r="X13" s="132" t="e">
        <f t="shared" si="11"/>
        <v>#REF!</v>
      </c>
      <c r="Y13" s="73">
        <v>283.59399999999999</v>
      </c>
      <c r="Z13" s="71" t="e">
        <f>+#REF!+#REF!+#REF!+#REF!+#REF!+#REF!+#REF!+#REF!+#REF!+#REF!+#REF!+#REF!+#REF!+#REF!+#REF!+#REF!+#REF!+#REF!+#REF!+#REF!+#REF!+#REF!+#REF!</f>
        <v>#REF!</v>
      </c>
      <c r="AA13" s="71">
        <v>76.175372409999966</v>
      </c>
      <c r="AB13" s="71" t="e">
        <f t="shared" si="12"/>
        <v>#REF!</v>
      </c>
      <c r="AC13" s="71" t="e">
        <f t="shared" si="13"/>
        <v>#REF!</v>
      </c>
      <c r="AD13" s="71" t="e">
        <f t="shared" si="4"/>
        <v>#REF!</v>
      </c>
      <c r="AE13" s="95" t="e">
        <f t="shared" ref="AE13:AE21" si="17">Z13/Y13</f>
        <v>#REF!</v>
      </c>
      <c r="AF13" s="100">
        <f>+Y13*AM13/100</f>
        <v>283.59399999999999</v>
      </c>
      <c r="AG13" s="71" t="e">
        <f>+Z13*AM13/100</f>
        <v>#REF!</v>
      </c>
      <c r="AH13" s="71">
        <v>76.175372409999966</v>
      </c>
      <c r="AI13" s="71" t="e">
        <f t="shared" si="14"/>
        <v>#REF!</v>
      </c>
      <c r="AJ13" s="74" t="e">
        <f t="shared" si="15"/>
        <v>#REF!</v>
      </c>
      <c r="AK13" s="95" t="e">
        <f>+AG13-AF13</f>
        <v>#REF!</v>
      </c>
      <c r="AL13" s="73" t="e">
        <f>AG13/AF13</f>
        <v>#REF!</v>
      </c>
      <c r="AM13" s="25">
        <v>100</v>
      </c>
      <c r="AN13" s="7" t="s">
        <v>36</v>
      </c>
      <c r="AO13" s="17"/>
      <c r="AP13" s="24" t="e">
        <f t="shared" ref="AP13:AP19" si="18">+Z13-BB13</f>
        <v>#REF!</v>
      </c>
      <c r="AQ13" s="24">
        <f t="shared" ref="AQ13:AQ25" si="19">+C13+Y13</f>
        <v>2858.8960000000002</v>
      </c>
      <c r="AR13" s="21">
        <v>95.596090320000002</v>
      </c>
      <c r="AS13" s="21">
        <v>95.596090320000002</v>
      </c>
      <c r="AT13" s="21">
        <v>279.33000972000002</v>
      </c>
      <c r="AU13" s="21">
        <v>279.33000972000002</v>
      </c>
      <c r="AV13" s="23"/>
      <c r="AW13" s="23"/>
      <c r="BB13" s="23"/>
    </row>
    <row r="14" spans="1:65" ht="57.75" customHeight="1">
      <c r="A14" s="75" t="s">
        <v>6</v>
      </c>
      <c r="B14" s="69">
        <v>3131101</v>
      </c>
      <c r="C14">
        <v>2571.8530000000001</v>
      </c>
      <c r="D14" s="71" t="e">
        <f t="shared" si="0"/>
        <v>#REF!</v>
      </c>
      <c r="E14" s="71" t="e">
        <f t="shared" si="1"/>
        <v>#REF!</v>
      </c>
      <c r="F14" s="73" t="e">
        <f t="shared" si="5"/>
        <v>#REF!</v>
      </c>
      <c r="G14" s="73">
        <f>+C14*AM14/100</f>
        <v>2571.8530000000001</v>
      </c>
      <c r="H14" s="71" t="e">
        <f>+AG14+AS14+AU14+AW14+AY14+BA14+BC14+BE14+BG14+BI14+BK14+BM14</f>
        <v>#REF!</v>
      </c>
      <c r="I14" s="71" t="e">
        <f>+H14-G14</f>
        <v>#REF!</v>
      </c>
      <c r="J14" s="95" t="e">
        <f t="shared" si="6"/>
        <v>#REF!</v>
      </c>
      <c r="K14" s="129">
        <v>1140.5</v>
      </c>
      <c r="L14" s="124" t="e">
        <f t="shared" si="2"/>
        <v>#REF!</v>
      </c>
      <c r="M14" s="124">
        <v>564.91890663000004</v>
      </c>
      <c r="N14" t="e">
        <f t="shared" si="7"/>
        <v>#REF!</v>
      </c>
      <c r="O14" s="134" t="e">
        <f t="shared" si="8"/>
        <v>#REF!</v>
      </c>
      <c r="P14" s="74" t="e">
        <f t="shared" si="3"/>
        <v>#REF!</v>
      </c>
      <c r="Q14" s="102" t="e">
        <f t="shared" si="16"/>
        <v>#REF!</v>
      </c>
      <c r="R14" s="100">
        <f>+K14*AM14/100</f>
        <v>1140.5</v>
      </c>
      <c r="S14" s="74" t="e">
        <f>+AG14+AS14+AU14</f>
        <v>#REF!</v>
      </c>
      <c r="T14" s="124">
        <v>564.91890663000004</v>
      </c>
      <c r="U14" t="e">
        <f t="shared" si="9"/>
        <v>#REF!</v>
      </c>
      <c r="V14" s="134" t="e">
        <f t="shared" si="10"/>
        <v>#REF!</v>
      </c>
      <c r="W14" s="71" t="e">
        <f>+S14-R14</f>
        <v>#REF!</v>
      </c>
      <c r="X14" s="132" t="e">
        <f t="shared" si="11"/>
        <v>#REF!</v>
      </c>
      <c r="Y14" s="130">
        <v>640.66300000000001</v>
      </c>
      <c r="Z14" s="71" t="e">
        <f>+#REF!+#REF!+#REF!+#REF!+#REF!</f>
        <v>#REF!</v>
      </c>
      <c r="AA14" s="71">
        <v>263.78513025000001</v>
      </c>
      <c r="AB14" s="71" t="e">
        <f t="shared" si="12"/>
        <v>#REF!</v>
      </c>
      <c r="AC14" s="71" t="e">
        <f t="shared" si="13"/>
        <v>#REF!</v>
      </c>
      <c r="AD14" s="71" t="e">
        <f t="shared" si="4"/>
        <v>#REF!</v>
      </c>
      <c r="AE14" s="95" t="e">
        <f t="shared" si="17"/>
        <v>#REF!</v>
      </c>
      <c r="AF14" s="100">
        <f>+Y14*AM14/100</f>
        <v>640.66300000000001</v>
      </c>
      <c r="AG14" s="71" t="e">
        <f>+Z14*AM14/100</f>
        <v>#REF!</v>
      </c>
      <c r="AH14" s="71">
        <v>263.78513025000001</v>
      </c>
      <c r="AI14" s="71" t="e">
        <f t="shared" si="14"/>
        <v>#REF!</v>
      </c>
      <c r="AJ14" s="74" t="e">
        <f t="shared" si="15"/>
        <v>#REF!</v>
      </c>
      <c r="AK14" s="95" t="e">
        <f>+AG14-AF14</f>
        <v>#REF!</v>
      </c>
      <c r="AL14" s="130" t="e">
        <f>AG14/AF14</f>
        <v>#REF!</v>
      </c>
      <c r="AM14" s="25">
        <v>100</v>
      </c>
      <c r="AN14" s="14" t="s">
        <v>37</v>
      </c>
      <c r="AO14" s="19"/>
      <c r="AP14" s="24" t="e">
        <f t="shared" si="18"/>
        <v>#REF!</v>
      </c>
      <c r="AQ14" s="24">
        <f t="shared" si="19"/>
        <v>3212.5160000000001</v>
      </c>
      <c r="AR14" s="21">
        <v>332.1428224</v>
      </c>
      <c r="AS14" s="21">
        <v>332.1428224</v>
      </c>
      <c r="AT14" s="21">
        <v>333.98334090999998</v>
      </c>
      <c r="AU14" s="21">
        <v>333.98334090999998</v>
      </c>
      <c r="AV14" s="23"/>
      <c r="AW14" s="23"/>
      <c r="BB14" s="23"/>
    </row>
    <row r="15" spans="1:65" ht="57.75" customHeight="1">
      <c r="A15" s="75" t="s">
        <v>25</v>
      </c>
      <c r="B15" s="69">
        <v>3131204</v>
      </c>
      <c r="C15">
        <v>3377.6439999999998</v>
      </c>
      <c r="D15" s="71" t="e">
        <f t="shared" si="0"/>
        <v>#REF!</v>
      </c>
      <c r="E15" s="71" t="e">
        <f t="shared" si="1"/>
        <v>#REF!</v>
      </c>
      <c r="F15" s="73" t="e">
        <f t="shared" si="5"/>
        <v>#REF!</v>
      </c>
      <c r="G15" s="73">
        <f>+C15*AM15/100</f>
        <v>3377.6439999999998</v>
      </c>
      <c r="H15" s="71" t="e">
        <f>+AG15+AS15+AU15+AW15+AY15+BA15+BC15+BE15+BG15+BI15+BK15+BM15</f>
        <v>#REF!</v>
      </c>
      <c r="I15" s="71" t="e">
        <f>+H15-G15</f>
        <v>#REF!</v>
      </c>
      <c r="J15" s="95" t="e">
        <f t="shared" si="6"/>
        <v>#REF!</v>
      </c>
      <c r="K15" s="129">
        <v>1194.7</v>
      </c>
      <c r="L15" s="124" t="e">
        <f t="shared" si="2"/>
        <v>#REF!</v>
      </c>
      <c r="M15" s="124">
        <v>686.12929952999991</v>
      </c>
      <c r="N15" t="e">
        <f t="shared" si="7"/>
        <v>#REF!</v>
      </c>
      <c r="O15" s="134" t="e">
        <f t="shared" si="8"/>
        <v>#REF!</v>
      </c>
      <c r="P15" s="74" t="e">
        <f t="shared" si="3"/>
        <v>#REF!</v>
      </c>
      <c r="Q15" s="102" t="e">
        <f t="shared" si="16"/>
        <v>#REF!</v>
      </c>
      <c r="R15" s="100">
        <f>+K15*AM15/100</f>
        <v>1194.7</v>
      </c>
      <c r="S15" s="74" t="e">
        <f>+AG15+AS15+AU15</f>
        <v>#REF!</v>
      </c>
      <c r="T15" s="124">
        <v>686.12929952999991</v>
      </c>
      <c r="U15" t="e">
        <f t="shared" si="9"/>
        <v>#REF!</v>
      </c>
      <c r="V15" s="134" t="e">
        <f t="shared" si="10"/>
        <v>#REF!</v>
      </c>
      <c r="W15" s="71" t="e">
        <f>+S15-R15</f>
        <v>#REF!</v>
      </c>
      <c r="X15" s="102" t="e">
        <f t="shared" si="11"/>
        <v>#REF!</v>
      </c>
      <c r="Y15" s="130">
        <v>532.11500000000001</v>
      </c>
      <c r="Z15" s="71" t="e">
        <f>+#REF!</f>
        <v>#REF!</v>
      </c>
      <c r="AA15" s="71">
        <v>302.80814730999992</v>
      </c>
      <c r="AB15" s="71" t="e">
        <f t="shared" si="12"/>
        <v>#REF!</v>
      </c>
      <c r="AC15" s="71" t="e">
        <f t="shared" si="13"/>
        <v>#REF!</v>
      </c>
      <c r="AD15" s="71" t="e">
        <f t="shared" si="4"/>
        <v>#REF!</v>
      </c>
      <c r="AE15" s="95" t="e">
        <f t="shared" si="17"/>
        <v>#REF!</v>
      </c>
      <c r="AF15" s="100">
        <f>+Y15*AM15/100</f>
        <v>532.11500000000001</v>
      </c>
      <c r="AG15" s="71" t="e">
        <f>+Z15*AM15/100</f>
        <v>#REF!</v>
      </c>
      <c r="AH15" s="71">
        <v>302.80814730999992</v>
      </c>
      <c r="AI15" s="71" t="e">
        <f t="shared" si="14"/>
        <v>#REF!</v>
      </c>
      <c r="AJ15" s="74" t="e">
        <f t="shared" si="15"/>
        <v>#REF!</v>
      </c>
      <c r="AK15" s="95" t="e">
        <f>+AG15-AF15</f>
        <v>#REF!</v>
      </c>
      <c r="AL15" s="130" t="e">
        <f>AG15/AF15</f>
        <v>#REF!</v>
      </c>
      <c r="AM15" s="25">
        <v>100</v>
      </c>
      <c r="AN15" s="14" t="s">
        <v>38</v>
      </c>
      <c r="AO15" s="19"/>
      <c r="AP15" s="24" t="e">
        <f t="shared" si="18"/>
        <v>#REF!</v>
      </c>
      <c r="AQ15" s="24">
        <f t="shared" si="19"/>
        <v>3909.759</v>
      </c>
      <c r="AR15" s="21">
        <v>413.58718860000005</v>
      </c>
      <c r="AS15" s="21">
        <v>413.5871886000001</v>
      </c>
      <c r="AT15" s="21">
        <v>440.73541767999995</v>
      </c>
      <c r="AU15" s="21">
        <v>440.73541767999995</v>
      </c>
      <c r="AV15" s="23"/>
      <c r="AW15" s="23"/>
      <c r="BB15" s="23"/>
    </row>
    <row r="16" spans="1:65" ht="57.75" customHeight="1">
      <c r="A16" s="75" t="s">
        <v>26</v>
      </c>
      <c r="B16" s="69">
        <v>3131203</v>
      </c>
      <c r="C16">
        <v>3351</v>
      </c>
      <c r="D16" s="71" t="e">
        <f t="shared" si="0"/>
        <v>#REF!</v>
      </c>
      <c r="E16" s="71" t="e">
        <f t="shared" si="1"/>
        <v>#REF!</v>
      </c>
      <c r="F16" s="73" t="e">
        <f t="shared" si="5"/>
        <v>#REF!</v>
      </c>
      <c r="G16" s="73">
        <f>+C16*AM16/100</f>
        <v>3351</v>
      </c>
      <c r="H16" s="71" t="e">
        <f>+AG16+AS16+AU16+AW16+AY16+BA16+BC16+BE16+BG16+BI16+BK16+BM16</f>
        <v>#REF!</v>
      </c>
      <c r="I16" s="71" t="e">
        <f>+H16-G16</f>
        <v>#REF!</v>
      </c>
      <c r="J16" s="95" t="e">
        <f t="shared" si="6"/>
        <v>#REF!</v>
      </c>
      <c r="K16" s="129">
        <v>493.9</v>
      </c>
      <c r="L16" s="124" t="e">
        <f t="shared" si="2"/>
        <v>#REF!</v>
      </c>
      <c r="M16" s="124">
        <v>508</v>
      </c>
      <c r="N16" t="e">
        <f t="shared" si="7"/>
        <v>#REF!</v>
      </c>
      <c r="O16" s="134" t="e">
        <f t="shared" si="8"/>
        <v>#REF!</v>
      </c>
      <c r="P16" s="74" t="e">
        <f t="shared" si="3"/>
        <v>#REF!</v>
      </c>
      <c r="Q16" s="102" t="e">
        <f t="shared" si="16"/>
        <v>#REF!</v>
      </c>
      <c r="R16" s="100">
        <f>+K16*AM16/100</f>
        <v>493.9</v>
      </c>
      <c r="S16" s="74" t="e">
        <f>+AG16+AS16+AU16</f>
        <v>#REF!</v>
      </c>
      <c r="T16" s="124">
        <v>508</v>
      </c>
      <c r="U16" t="e">
        <f t="shared" si="9"/>
        <v>#REF!</v>
      </c>
      <c r="V16" s="134" t="e">
        <f t="shared" si="10"/>
        <v>#REF!</v>
      </c>
      <c r="W16" s="71" t="e">
        <f>+S16-R16</f>
        <v>#REF!</v>
      </c>
      <c r="X16" s="102" t="e">
        <f t="shared" si="11"/>
        <v>#REF!</v>
      </c>
      <c r="Y16" s="73">
        <v>155.84899999999999</v>
      </c>
      <c r="Z16" s="71" t="e">
        <f>+#REF!+#REF!+#REF!+#REF!+#REF!+#REF!+#REF!+#REF!+#REF!+#REF!</f>
        <v>#REF!</v>
      </c>
      <c r="AA16" s="71">
        <v>107.6</v>
      </c>
      <c r="AB16" s="71" t="e">
        <f t="shared" si="12"/>
        <v>#REF!</v>
      </c>
      <c r="AC16" s="71" t="e">
        <f t="shared" si="13"/>
        <v>#REF!</v>
      </c>
      <c r="AD16" s="71" t="e">
        <f t="shared" si="4"/>
        <v>#REF!</v>
      </c>
      <c r="AE16" s="95" t="e">
        <f t="shared" si="17"/>
        <v>#REF!</v>
      </c>
      <c r="AF16" s="100">
        <f>+Y16*AM16/100</f>
        <v>155.84899999999999</v>
      </c>
      <c r="AG16" s="71" t="e">
        <f>+Z16*AM16/100</f>
        <v>#REF!</v>
      </c>
      <c r="AH16" s="71">
        <v>107.6</v>
      </c>
      <c r="AI16" s="71" t="e">
        <f t="shared" si="14"/>
        <v>#REF!</v>
      </c>
      <c r="AJ16" s="74" t="e">
        <f t="shared" si="15"/>
        <v>#REF!</v>
      </c>
      <c r="AK16" s="95" t="e">
        <f>+AG16-AF16</f>
        <v>#REF!</v>
      </c>
      <c r="AL16" s="73" t="e">
        <f>AG16/AF16</f>
        <v>#REF!</v>
      </c>
      <c r="AM16" s="25">
        <v>100</v>
      </c>
      <c r="AN16" s="11" t="s">
        <v>33</v>
      </c>
      <c r="AO16" s="16"/>
      <c r="AP16" s="24" t="e">
        <f t="shared" si="18"/>
        <v>#REF!</v>
      </c>
      <c r="AQ16" s="24">
        <f t="shared" si="19"/>
        <v>3506.8490000000002</v>
      </c>
      <c r="AR16" s="21">
        <v>224.81815067000002</v>
      </c>
      <c r="AS16" s="21">
        <v>224.81815067000002</v>
      </c>
      <c r="AT16" s="21">
        <v>162.83205653999997</v>
      </c>
      <c r="AU16" s="21">
        <v>162.83205653999997</v>
      </c>
      <c r="AV16" s="23"/>
      <c r="AW16" s="23"/>
      <c r="BB16" s="23"/>
    </row>
    <row r="17" spans="1:65" ht="57.75" customHeight="1">
      <c r="A17" s="75" t="s">
        <v>5</v>
      </c>
      <c r="B17" s="69">
        <v>3136100</v>
      </c>
      <c r="C17">
        <v>858</v>
      </c>
      <c r="D17" s="71" t="e">
        <f t="shared" si="0"/>
        <v>#REF!</v>
      </c>
      <c r="E17" s="71" t="e">
        <f t="shared" si="1"/>
        <v>#REF!</v>
      </c>
      <c r="F17" s="73" t="e">
        <f t="shared" si="5"/>
        <v>#REF!</v>
      </c>
      <c r="G17" s="73">
        <f>+C17*AM17/100</f>
        <v>858</v>
      </c>
      <c r="H17" s="71" t="e">
        <f>+AG17+AS17+AU17+AW17+AY17+BA17+BC17+BE17+BG17+BI17+BK17+BM17</f>
        <v>#REF!</v>
      </c>
      <c r="I17" s="71" t="e">
        <f>+H17-G17</f>
        <v>#REF!</v>
      </c>
      <c r="J17" s="95" t="e">
        <f t="shared" si="6"/>
        <v>#REF!</v>
      </c>
      <c r="K17" s="129">
        <v>135.80000000000001</v>
      </c>
      <c r="L17" s="124" t="e">
        <f t="shared" si="2"/>
        <v>#REF!</v>
      </c>
      <c r="M17" s="124">
        <v>300.86583282000004</v>
      </c>
      <c r="N17" t="e">
        <f t="shared" si="7"/>
        <v>#REF!</v>
      </c>
      <c r="O17" s="134" t="e">
        <f t="shared" si="8"/>
        <v>#REF!</v>
      </c>
      <c r="P17" s="74" t="e">
        <f t="shared" si="3"/>
        <v>#REF!</v>
      </c>
      <c r="Q17" s="102" t="e">
        <f t="shared" si="16"/>
        <v>#REF!</v>
      </c>
      <c r="R17" s="100">
        <f>+K17*AM17/100</f>
        <v>135.80000000000001</v>
      </c>
      <c r="S17" s="74" t="e">
        <f>+AG17+AS17+AU17</f>
        <v>#REF!</v>
      </c>
      <c r="T17" s="124">
        <v>300.86583282000004</v>
      </c>
      <c r="U17" t="e">
        <f t="shared" si="9"/>
        <v>#REF!</v>
      </c>
      <c r="V17" s="134" t="e">
        <f t="shared" si="10"/>
        <v>#REF!</v>
      </c>
      <c r="W17" s="71" t="e">
        <f>+S17-R17</f>
        <v>#REF!</v>
      </c>
      <c r="X17" s="102" t="e">
        <f t="shared" si="11"/>
        <v>#REF!</v>
      </c>
      <c r="Y17" s="73">
        <v>20.268000000000001</v>
      </c>
      <c r="Z17" s="71" t="e">
        <f>+#REF!+#REF!+#REF!+#REF!+#REF!</f>
        <v>#REF!</v>
      </c>
      <c r="AA17" s="71">
        <v>101.38067661000001</v>
      </c>
      <c r="AB17" s="71" t="e">
        <f t="shared" si="12"/>
        <v>#REF!</v>
      </c>
      <c r="AC17" s="71" t="e">
        <f t="shared" si="13"/>
        <v>#REF!</v>
      </c>
      <c r="AD17" s="71" t="e">
        <f t="shared" si="4"/>
        <v>#REF!</v>
      </c>
      <c r="AE17" s="95" t="e">
        <f t="shared" si="17"/>
        <v>#REF!</v>
      </c>
      <c r="AF17" s="100">
        <f>+Y17*AM17/100</f>
        <v>20.268000000000001</v>
      </c>
      <c r="AG17" s="71" t="e">
        <f>+Z17*AM17/100</f>
        <v>#REF!</v>
      </c>
      <c r="AH17" s="71">
        <v>101.38067661000001</v>
      </c>
      <c r="AI17" s="71" t="e">
        <f t="shared" si="14"/>
        <v>#REF!</v>
      </c>
      <c r="AJ17" s="74" t="e">
        <f t="shared" si="15"/>
        <v>#REF!</v>
      </c>
      <c r="AK17" s="95" t="e">
        <f>+AG17-AF17</f>
        <v>#REF!</v>
      </c>
      <c r="AL17" s="73" t="e">
        <f>AG17/AF17</f>
        <v>#REF!</v>
      </c>
      <c r="AM17" s="25">
        <v>100</v>
      </c>
      <c r="AN17" s="11" t="s">
        <v>30</v>
      </c>
      <c r="AO17" s="16"/>
      <c r="AP17" s="24" t="e">
        <f t="shared" si="18"/>
        <v>#REF!</v>
      </c>
      <c r="AQ17" s="24">
        <f t="shared" si="19"/>
        <v>878.26800000000003</v>
      </c>
      <c r="AR17" s="21">
        <v>107.24090931000002</v>
      </c>
      <c r="AS17" s="21">
        <v>107.24090931000002</v>
      </c>
      <c r="AT17" s="21">
        <v>137.01952410000001</v>
      </c>
      <c r="AU17" s="21">
        <v>137.01952410000001</v>
      </c>
      <c r="AV17" s="23"/>
      <c r="AW17" s="23"/>
      <c r="BB17" s="23"/>
    </row>
    <row r="18" spans="1:65" ht="57.75" customHeight="1">
      <c r="A18" s="75" t="s">
        <v>4</v>
      </c>
      <c r="B18" s="69">
        <v>3141102</v>
      </c>
      <c r="C18">
        <v>21255.711000000007</v>
      </c>
      <c r="D18" s="71" t="e">
        <f t="shared" si="0"/>
        <v>#REF!</v>
      </c>
      <c r="E18" s="71" t="e">
        <f t="shared" si="1"/>
        <v>#REF!</v>
      </c>
      <c r="F18" s="73" t="e">
        <f t="shared" si="5"/>
        <v>#REF!</v>
      </c>
      <c r="G18" s="100" t="s">
        <v>79</v>
      </c>
      <c r="H18" s="90" t="s">
        <v>79</v>
      </c>
      <c r="I18" s="90" t="s">
        <v>79</v>
      </c>
      <c r="J18" s="117" t="s">
        <v>79</v>
      </c>
      <c r="K18" s="129">
        <v>2575.5479999999998</v>
      </c>
      <c r="L18" s="124" t="e">
        <f t="shared" si="2"/>
        <v>#REF!</v>
      </c>
      <c r="M18" s="124">
        <v>4374.0564681400001</v>
      </c>
      <c r="N18" t="e">
        <f t="shared" si="7"/>
        <v>#REF!</v>
      </c>
      <c r="O18" t="e">
        <f t="shared" si="8"/>
        <v>#REF!</v>
      </c>
      <c r="P18" s="74" t="e">
        <f t="shared" si="3"/>
        <v>#REF!</v>
      </c>
      <c r="Q18" s="132" t="e">
        <f t="shared" si="16"/>
        <v>#REF!</v>
      </c>
      <c r="R18" s="100" t="s">
        <v>79</v>
      </c>
      <c r="S18" s="74"/>
      <c r="T18" s="124"/>
      <c r="U18">
        <f t="shared" si="9"/>
        <v>0</v>
      </c>
      <c r="V18" s="134"/>
      <c r="W18" s="90" t="s">
        <v>79</v>
      </c>
      <c r="X18" s="118" t="s">
        <v>79</v>
      </c>
      <c r="Y18" s="73">
        <v>497.3</v>
      </c>
      <c r="Z18" s="71" t="e">
        <f>+#REF!+#REF!+#REF!+#REF!+#REF!+#REF!+#REF!+#REF!+#REF!</f>
        <v>#REF!</v>
      </c>
      <c r="AA18" s="71">
        <v>2243.5108655500003</v>
      </c>
      <c r="AB18" s="71" t="e">
        <f t="shared" si="12"/>
        <v>#REF!</v>
      </c>
      <c r="AC18" s="71" t="e">
        <f t="shared" si="13"/>
        <v>#REF!</v>
      </c>
      <c r="AD18" s="71" t="e">
        <f t="shared" si="4"/>
        <v>#REF!</v>
      </c>
      <c r="AE18" s="95" t="e">
        <f t="shared" si="17"/>
        <v>#REF!</v>
      </c>
      <c r="AF18" s="100" t="s">
        <v>79</v>
      </c>
      <c r="AG18" s="71" t="s">
        <v>79</v>
      </c>
      <c r="AH18" s="71"/>
      <c r="AI18" s="71"/>
      <c r="AJ18" s="71"/>
      <c r="AK18" s="122" t="s">
        <v>79</v>
      </c>
      <c r="AL18" s="73" t="s">
        <v>79</v>
      </c>
      <c r="AM18" s="9">
        <v>0</v>
      </c>
      <c r="AN18" s="11" t="s">
        <v>27</v>
      </c>
      <c r="AO18" s="16"/>
      <c r="AP18" s="24" t="e">
        <f t="shared" si="18"/>
        <v>#REF!</v>
      </c>
      <c r="AQ18" s="24">
        <f t="shared" si="19"/>
        <v>21753.011000000006</v>
      </c>
      <c r="AR18" s="21">
        <v>383.09004949000001</v>
      </c>
      <c r="AS18" s="21" t="s">
        <v>79</v>
      </c>
      <c r="AT18" s="21">
        <v>458.50333920999998</v>
      </c>
      <c r="AU18" s="21" t="s">
        <v>79</v>
      </c>
      <c r="AV18" s="23"/>
      <c r="AW18" s="23"/>
      <c r="BB18" s="23"/>
    </row>
    <row r="19" spans="1:65" ht="57.75" customHeight="1">
      <c r="A19" s="75" t="s">
        <v>17</v>
      </c>
      <c r="B19" s="69">
        <v>3141201</v>
      </c>
      <c r="C19">
        <v>713</v>
      </c>
      <c r="D19" s="71" t="e">
        <f t="shared" si="0"/>
        <v>#REF!</v>
      </c>
      <c r="E19" s="71" t="e">
        <f t="shared" si="1"/>
        <v>#REF!</v>
      </c>
      <c r="F19" s="73" t="e">
        <f t="shared" si="5"/>
        <v>#REF!</v>
      </c>
      <c r="G19" s="73">
        <f>+C19*AM19/100</f>
        <v>713</v>
      </c>
      <c r="H19" s="71" t="e">
        <f>+AG19+AS19+AU19+AW19+AY19+BA19+BC19+BE19+BG19+BI19+BK19+BM19</f>
        <v>#REF!</v>
      </c>
      <c r="I19" s="71" t="e">
        <f>+H19-G19</f>
        <v>#REF!</v>
      </c>
      <c r="J19" s="95" t="e">
        <f t="shared" si="6"/>
        <v>#REF!</v>
      </c>
      <c r="K19" s="129">
        <v>489</v>
      </c>
      <c r="L19" s="124" t="e">
        <f t="shared" si="2"/>
        <v>#REF!</v>
      </c>
      <c r="M19" s="124">
        <v>120.77735250000001</v>
      </c>
      <c r="N19" t="e">
        <f t="shared" si="7"/>
        <v>#REF!</v>
      </c>
      <c r="O19" s="134" t="e">
        <f t="shared" si="8"/>
        <v>#REF!</v>
      </c>
      <c r="P19" s="74" t="e">
        <f t="shared" si="3"/>
        <v>#REF!</v>
      </c>
      <c r="Q19" s="102" t="e">
        <f t="shared" si="16"/>
        <v>#REF!</v>
      </c>
      <c r="R19" s="100">
        <f>+K19*AM19/100</f>
        <v>489</v>
      </c>
      <c r="S19" s="74" t="e">
        <f>+AG19+AS19+AU19</f>
        <v>#REF!</v>
      </c>
      <c r="T19" s="124">
        <v>120.77735250000001</v>
      </c>
      <c r="U19" t="e">
        <f t="shared" si="9"/>
        <v>#REF!</v>
      </c>
      <c r="V19" s="134" t="e">
        <f t="shared" si="10"/>
        <v>#REF!</v>
      </c>
      <c r="W19" s="71" t="e">
        <f>+S19-R19</f>
        <v>#REF!</v>
      </c>
      <c r="X19" s="102" t="e">
        <f t="shared" si="11"/>
        <v>#REF!</v>
      </c>
      <c r="Y19" s="73">
        <v>76.322000000000003</v>
      </c>
      <c r="Z19" s="71" t="e">
        <f>+#REF!+#REF!+#REF!+#REF!</f>
        <v>#REF!</v>
      </c>
      <c r="AA19" s="71">
        <v>39.04316</v>
      </c>
      <c r="AB19" s="71" t="e">
        <f t="shared" si="12"/>
        <v>#REF!</v>
      </c>
      <c r="AC19" s="71" t="e">
        <f t="shared" si="13"/>
        <v>#REF!</v>
      </c>
      <c r="AD19" s="71" t="e">
        <f t="shared" si="4"/>
        <v>#REF!</v>
      </c>
      <c r="AE19" s="95" t="e">
        <f t="shared" si="17"/>
        <v>#REF!</v>
      </c>
      <c r="AF19" s="100">
        <f>+Y19*AM19/100</f>
        <v>76.322000000000003</v>
      </c>
      <c r="AG19" s="71" t="e">
        <f>+Z19*AM19/100</f>
        <v>#REF!</v>
      </c>
      <c r="AH19" s="71">
        <v>39.04316</v>
      </c>
      <c r="AI19" s="71" t="e">
        <f t="shared" si="14"/>
        <v>#REF!</v>
      </c>
      <c r="AJ19" s="74" t="e">
        <f t="shared" si="15"/>
        <v>#REF!</v>
      </c>
      <c r="AK19" s="95" t="e">
        <f>+AG19-AF19</f>
        <v>#REF!</v>
      </c>
      <c r="AL19" s="73" t="e">
        <f>AG19/AF19</f>
        <v>#REF!</v>
      </c>
      <c r="AM19" s="9">
        <v>100</v>
      </c>
      <c r="AN19" s="11" t="s">
        <v>29</v>
      </c>
      <c r="AO19" s="16"/>
      <c r="AP19" s="24" t="e">
        <f t="shared" si="18"/>
        <v>#REF!</v>
      </c>
      <c r="AQ19" s="24">
        <f t="shared" si="19"/>
        <v>789.322</v>
      </c>
      <c r="AR19" s="21">
        <v>236.81367849999998</v>
      </c>
      <c r="AS19" s="21">
        <v>236.81367849999998</v>
      </c>
      <c r="AT19" s="21">
        <v>178.31163863</v>
      </c>
      <c r="AU19" s="21">
        <v>178.31163863</v>
      </c>
      <c r="AV19" s="23"/>
      <c r="AW19" s="23"/>
      <c r="BB19" s="23"/>
    </row>
    <row r="20" spans="1:65" ht="57.75" customHeight="1">
      <c r="A20" s="75" t="s">
        <v>58</v>
      </c>
      <c r="B20" s="69">
        <v>3146106</v>
      </c>
      <c r="C20">
        <v>76.680000000000007</v>
      </c>
      <c r="D20" s="71" t="e">
        <f t="shared" si="0"/>
        <v>#REF!</v>
      </c>
      <c r="E20" s="71" t="e">
        <f t="shared" si="1"/>
        <v>#REF!</v>
      </c>
      <c r="F20" s="73" t="e">
        <f t="shared" si="5"/>
        <v>#REF!</v>
      </c>
      <c r="G20" s="73">
        <f>+C20*AM20/100</f>
        <v>76.680000000000007</v>
      </c>
      <c r="H20" s="71" t="e">
        <f>+AG20+AS20+AU20+AW20+AY20+BA20+BC20+BE20+BG20+BI20+BK20+BM20</f>
        <v>#REF!</v>
      </c>
      <c r="I20" s="71" t="e">
        <f>+H20-G20</f>
        <v>#REF!</v>
      </c>
      <c r="J20" s="95" t="e">
        <f t="shared" si="6"/>
        <v>#REF!</v>
      </c>
      <c r="K20" s="129">
        <v>76.680000000000007</v>
      </c>
      <c r="L20" s="124" t="e">
        <f t="shared" si="2"/>
        <v>#REF!</v>
      </c>
      <c r="M20" s="124">
        <v>1.5514999999999999E-3</v>
      </c>
      <c r="N20" t="e">
        <f t="shared" si="7"/>
        <v>#REF!</v>
      </c>
      <c r="O20" s="134"/>
      <c r="P20" s="74" t="e">
        <f t="shared" si="3"/>
        <v>#REF!</v>
      </c>
      <c r="Q20" s="132" t="e">
        <f t="shared" si="16"/>
        <v>#REF!</v>
      </c>
      <c r="R20" s="100">
        <f>+K20*AM20/100</f>
        <v>76.680000000000007</v>
      </c>
      <c r="S20" s="74" t="e">
        <f>+AG20+AS20+AU20</f>
        <v>#REF!</v>
      </c>
      <c r="T20" s="124">
        <v>1.5514999999999999E-3</v>
      </c>
      <c r="U20" t="e">
        <f t="shared" si="9"/>
        <v>#REF!</v>
      </c>
      <c r="V20" s="134"/>
      <c r="W20" s="71" t="e">
        <f>+S20-R20</f>
        <v>#REF!</v>
      </c>
      <c r="X20" s="132" t="e">
        <f t="shared" si="11"/>
        <v>#REF!</v>
      </c>
      <c r="Y20" s="73">
        <v>39.725999999999999</v>
      </c>
      <c r="Z20" s="71" t="e">
        <f>+#REF!+#REF!+#REF!+#REF!+#REF!</f>
        <v>#REF!</v>
      </c>
      <c r="AA20" s="71">
        <v>1.5514999999999999E-3</v>
      </c>
      <c r="AB20" s="71" t="e">
        <f t="shared" si="12"/>
        <v>#REF!</v>
      </c>
      <c r="AC20" s="71" t="e">
        <f t="shared" si="13"/>
        <v>#REF!</v>
      </c>
      <c r="AD20" s="71" t="e">
        <f t="shared" si="4"/>
        <v>#REF!</v>
      </c>
      <c r="AE20" s="95" t="e">
        <f t="shared" si="17"/>
        <v>#REF!</v>
      </c>
      <c r="AF20" s="100">
        <f>+Y20*AM20/100</f>
        <v>39.725999999999999</v>
      </c>
      <c r="AG20" s="71" t="e">
        <f>+Z20*AM20/100</f>
        <v>#REF!</v>
      </c>
      <c r="AH20" s="71">
        <v>1.5514999999999999E-3</v>
      </c>
      <c r="AI20" s="71" t="e">
        <f t="shared" si="14"/>
        <v>#REF!</v>
      </c>
      <c r="AJ20" s="74" t="e">
        <f t="shared" si="15"/>
        <v>#REF!</v>
      </c>
      <c r="AK20" s="95" t="e">
        <f>+AG20-AF20</f>
        <v>#REF!</v>
      </c>
      <c r="AL20" s="73" t="e">
        <f>AG20/AF20</f>
        <v>#REF!</v>
      </c>
      <c r="AM20" s="9">
        <v>100</v>
      </c>
      <c r="AN20" s="11"/>
      <c r="AO20" s="16"/>
      <c r="AP20" s="24"/>
      <c r="AQ20" s="24">
        <f t="shared" si="19"/>
        <v>116.40600000000001</v>
      </c>
      <c r="AR20" s="21">
        <v>4.1488291200000003</v>
      </c>
      <c r="AS20" s="21">
        <v>4.1488291200000003</v>
      </c>
      <c r="AT20" s="21">
        <v>18.991</v>
      </c>
      <c r="AU20" s="21">
        <v>18.991</v>
      </c>
      <c r="AV20" s="23"/>
      <c r="AW20" s="23"/>
      <c r="BB20" s="23"/>
    </row>
    <row r="21" spans="1:65" ht="57.75" customHeight="1">
      <c r="A21" s="75" t="s">
        <v>8</v>
      </c>
      <c r="B21" s="69">
        <v>3145204</v>
      </c>
      <c r="C21">
        <v>65</v>
      </c>
      <c r="D21" s="71" t="e">
        <f t="shared" si="0"/>
        <v>#REF!</v>
      </c>
      <c r="E21" s="71" t="e">
        <f t="shared" si="1"/>
        <v>#REF!</v>
      </c>
      <c r="F21" s="73" t="e">
        <f t="shared" si="5"/>
        <v>#REF!</v>
      </c>
      <c r="G21" s="73">
        <f>+C21*AM21/100</f>
        <v>65</v>
      </c>
      <c r="H21" s="71" t="e">
        <f>+AG21+AS21+AU21+AW21+AY21+BA21+BC21+BE21+BG21+BI21+BK21+BM21</f>
        <v>#REF!</v>
      </c>
      <c r="I21" s="71" t="e">
        <f>+H21-G21</f>
        <v>#REF!</v>
      </c>
      <c r="J21" s="95" t="e">
        <f t="shared" si="6"/>
        <v>#REF!</v>
      </c>
      <c r="K21" s="129">
        <v>3.9849999999999999</v>
      </c>
      <c r="L21" s="124" t="e">
        <f t="shared" si="2"/>
        <v>#REF!</v>
      </c>
      <c r="M21" s="124">
        <v>17.176258199999999</v>
      </c>
      <c r="N21" t="e">
        <f t="shared" si="7"/>
        <v>#REF!</v>
      </c>
      <c r="O21" t="e">
        <f t="shared" si="8"/>
        <v>#REF!</v>
      </c>
      <c r="P21" s="74" t="e">
        <f t="shared" si="3"/>
        <v>#REF!</v>
      </c>
      <c r="Q21" s="102" t="e">
        <f t="shared" si="16"/>
        <v>#REF!</v>
      </c>
      <c r="R21" s="100">
        <f>+K21*AM21/100</f>
        <v>3.9849999999999999</v>
      </c>
      <c r="S21" s="74" t="e">
        <f>+AG21+AS21+AU21</f>
        <v>#REF!</v>
      </c>
      <c r="T21" s="124">
        <v>17.176258199999999</v>
      </c>
      <c r="U21" t="e">
        <f t="shared" si="9"/>
        <v>#REF!</v>
      </c>
      <c r="V21" t="e">
        <f t="shared" si="10"/>
        <v>#REF!</v>
      </c>
      <c r="W21" s="71" t="e">
        <f>+S21-R21</f>
        <v>#REF!</v>
      </c>
      <c r="X21" s="102" t="e">
        <f t="shared" si="11"/>
        <v>#REF!</v>
      </c>
      <c r="Y21" s="73">
        <v>0.70899999999999996</v>
      </c>
      <c r="Z21" s="71" t="e">
        <f>+#REF!+#REF!+#REF!+#REF!+#REF!+#REF!</f>
        <v>#REF!</v>
      </c>
      <c r="AA21" s="71">
        <v>9.5027685900000005</v>
      </c>
      <c r="AB21" s="71" t="e">
        <f t="shared" si="12"/>
        <v>#REF!</v>
      </c>
      <c r="AC21" s="71" t="e">
        <f t="shared" si="13"/>
        <v>#REF!</v>
      </c>
      <c r="AD21" s="71" t="e">
        <f t="shared" si="4"/>
        <v>#REF!</v>
      </c>
      <c r="AE21" s="95" t="e">
        <f t="shared" si="17"/>
        <v>#REF!</v>
      </c>
      <c r="AF21" s="100">
        <f>+Y21*AM21/100</f>
        <v>0.70899999999999996</v>
      </c>
      <c r="AG21" s="71" t="e">
        <f>+Z21*AM21/100</f>
        <v>#REF!</v>
      </c>
      <c r="AH21" s="71">
        <v>9.5027685900000005</v>
      </c>
      <c r="AI21" s="71" t="e">
        <f t="shared" si="14"/>
        <v>#REF!</v>
      </c>
      <c r="AJ21" s="74" t="e">
        <f t="shared" si="15"/>
        <v>#REF!</v>
      </c>
      <c r="AK21" s="95" t="e">
        <f>+AG21-AF21</f>
        <v>#REF!</v>
      </c>
      <c r="AL21" s="73" t="e">
        <f>AG21/AF21</f>
        <v>#REF!</v>
      </c>
      <c r="AM21" s="25">
        <v>100</v>
      </c>
      <c r="AN21" s="11" t="s">
        <v>32</v>
      </c>
      <c r="AO21" s="16"/>
      <c r="AP21" s="24" t="e">
        <f>+Z21-BB21</f>
        <v>#REF!</v>
      </c>
      <c r="AQ21" s="24">
        <f t="shared" si="19"/>
        <v>65.709000000000003</v>
      </c>
      <c r="AR21" s="21">
        <v>1.42039038</v>
      </c>
      <c r="AS21" s="21">
        <v>1.42039038</v>
      </c>
      <c r="AT21" s="21">
        <v>2.2600880300000004</v>
      </c>
      <c r="AU21" s="21">
        <v>2.2600880300000004</v>
      </c>
      <c r="AV21" s="23"/>
      <c r="AW21" s="23"/>
      <c r="BB21" s="23"/>
    </row>
    <row r="22" spans="1:65" ht="57.75" customHeight="1">
      <c r="A22" s="75" t="s">
        <v>16</v>
      </c>
      <c r="B22" s="69">
        <v>3413100</v>
      </c>
      <c r="C22" s="90" t="s">
        <v>79</v>
      </c>
      <c r="D22" s="71" t="e">
        <f t="shared" si="0"/>
        <v>#REF!</v>
      </c>
      <c r="E22" s="90" t="s">
        <v>79</v>
      </c>
      <c r="F22" s="73" t="s">
        <v>79</v>
      </c>
      <c r="G22" s="100" t="s">
        <v>79</v>
      </c>
      <c r="H22" s="71" t="e">
        <f>+AG22+AS22+AU22+AW22+AY22+BA22+BC22+BE22+BG22+BI22+BK22+BM22</f>
        <v>#REF!</v>
      </c>
      <c r="I22" s="90" t="s">
        <v>79</v>
      </c>
      <c r="J22" s="117" t="s">
        <v>79</v>
      </c>
      <c r="K22" s="129" t="s">
        <v>79</v>
      </c>
      <c r="L22" s="124" t="e">
        <f t="shared" si="2"/>
        <v>#REF!</v>
      </c>
      <c r="M22" s="127">
        <v>22.308596100000003</v>
      </c>
      <c r="N22" t="e">
        <f t="shared" si="7"/>
        <v>#REF!</v>
      </c>
      <c r="O22" s="133"/>
      <c r="P22" s="90" t="s">
        <v>79</v>
      </c>
      <c r="Q22" s="118" t="s">
        <v>79</v>
      </c>
      <c r="R22" s="100" t="s">
        <v>79</v>
      </c>
      <c r="S22" s="74" t="e">
        <f>+AG22+AS22+AU22</f>
        <v>#REF!</v>
      </c>
      <c r="T22" s="127">
        <v>22.308596100000003</v>
      </c>
      <c r="U22" t="e">
        <f t="shared" si="9"/>
        <v>#REF!</v>
      </c>
      <c r="V22" s="133"/>
      <c r="W22" s="90" t="s">
        <v>79</v>
      </c>
      <c r="X22" s="118" t="s">
        <v>79</v>
      </c>
      <c r="Y22" s="73"/>
      <c r="Z22" s="71" t="e">
        <f>+#REF!</f>
        <v>#REF!</v>
      </c>
      <c r="AA22" s="71">
        <v>7.2540279500000011</v>
      </c>
      <c r="AB22" s="71" t="e">
        <f t="shared" si="12"/>
        <v>#REF!</v>
      </c>
      <c r="AC22" s="71"/>
      <c r="AD22" s="71"/>
      <c r="AE22" s="95"/>
      <c r="AF22" s="100" t="s">
        <v>79</v>
      </c>
      <c r="AG22" s="71" t="e">
        <f>+Z22*AM22/100</f>
        <v>#REF!</v>
      </c>
      <c r="AH22" s="71">
        <v>7.2540279500000011</v>
      </c>
      <c r="AI22" s="71" t="e">
        <f t="shared" si="14"/>
        <v>#REF!</v>
      </c>
      <c r="AJ22" s="71"/>
      <c r="AK22" s="122" t="s">
        <v>79</v>
      </c>
      <c r="AL22" s="73" t="s">
        <v>79</v>
      </c>
      <c r="AM22" s="25">
        <v>100</v>
      </c>
      <c r="AN22" s="11"/>
      <c r="AO22" s="16"/>
      <c r="AP22" s="24" t="e">
        <f>+Z22-BB22</f>
        <v>#REF!</v>
      </c>
      <c r="AQ22" s="24" t="e">
        <f t="shared" si="19"/>
        <v>#VALUE!</v>
      </c>
      <c r="AR22" s="21">
        <v>5.6232309900000006</v>
      </c>
      <c r="AS22" s="21">
        <v>5.6232309900000006</v>
      </c>
      <c r="AT22" s="21">
        <v>0.55024577999999935</v>
      </c>
      <c r="AU22" s="21">
        <v>0.55024577999999935</v>
      </c>
      <c r="AV22" s="23"/>
      <c r="AW22" s="23"/>
      <c r="BB22" s="23"/>
    </row>
    <row r="23" spans="1:65" ht="57.75" customHeight="1">
      <c r="A23" s="75" t="s">
        <v>7</v>
      </c>
      <c r="B23" s="69">
        <v>3422101</v>
      </c>
      <c r="C23">
        <v>840.78</v>
      </c>
      <c r="D23" s="71" t="e">
        <f t="shared" si="0"/>
        <v>#REF!</v>
      </c>
      <c r="E23" s="71" t="e">
        <f t="shared" si="1"/>
        <v>#REF!</v>
      </c>
      <c r="F23" s="73" t="e">
        <f t="shared" si="5"/>
        <v>#REF!</v>
      </c>
      <c r="G23" s="100" t="s">
        <v>79</v>
      </c>
      <c r="H23" s="90" t="s">
        <v>79</v>
      </c>
      <c r="I23" s="90" t="s">
        <v>79</v>
      </c>
      <c r="J23" s="117" t="s">
        <v>79</v>
      </c>
      <c r="K23" s="129">
        <v>216.9</v>
      </c>
      <c r="L23" s="124" t="e">
        <f t="shared" si="2"/>
        <v>#REF!</v>
      </c>
      <c r="M23" s="124">
        <v>235.69052828999997</v>
      </c>
      <c r="N23" t="e">
        <f t="shared" si="7"/>
        <v>#REF!</v>
      </c>
      <c r="O23" s="134" t="e">
        <f t="shared" si="8"/>
        <v>#REF!</v>
      </c>
      <c r="P23" s="74" t="e">
        <f>+L23-K23</f>
        <v>#REF!</v>
      </c>
      <c r="Q23" s="102" t="e">
        <f>L23/K23</f>
        <v>#REF!</v>
      </c>
      <c r="R23" s="100" t="s">
        <v>79</v>
      </c>
      <c r="S23" s="74"/>
      <c r="T23" s="124"/>
      <c r="U23">
        <f t="shared" si="9"/>
        <v>0</v>
      </c>
      <c r="V23" s="134"/>
      <c r="W23" s="90" t="s">
        <v>79</v>
      </c>
      <c r="X23" s="118" t="s">
        <v>79</v>
      </c>
      <c r="Y23" s="73">
        <v>76.55</v>
      </c>
      <c r="Z23" s="71" t="e">
        <f>+#REF!+#REF!+#REF!+#REF!+#REF!+#REF!+#REF!+#REF!+#REF!+#REF!+#REF!+#REF!+#REF!+#REF!+#REF!+#REF!+#REF!+#REF!+#REF!+#REF!+#REF!+#REF!</f>
        <v>#REF!</v>
      </c>
      <c r="AA23" s="71">
        <v>63.825913620000009</v>
      </c>
      <c r="AB23" s="71" t="e">
        <f t="shared" si="12"/>
        <v>#REF!</v>
      </c>
      <c r="AC23" s="71" t="e">
        <f t="shared" si="13"/>
        <v>#REF!</v>
      </c>
      <c r="AD23" s="71" t="e">
        <f>+Z23-Y23</f>
        <v>#REF!</v>
      </c>
      <c r="AE23" s="95" t="e">
        <f>Z23/Y23</f>
        <v>#REF!</v>
      </c>
      <c r="AF23" s="100" t="s">
        <v>79</v>
      </c>
      <c r="AG23" s="71" t="s">
        <v>79</v>
      </c>
      <c r="AH23" s="71"/>
      <c r="AI23" s="71"/>
      <c r="AJ23" s="71"/>
      <c r="AK23" s="122" t="s">
        <v>79</v>
      </c>
      <c r="AL23" s="73" t="s">
        <v>79</v>
      </c>
      <c r="AM23" s="9">
        <v>0</v>
      </c>
      <c r="AN23" s="11"/>
      <c r="AO23" s="16"/>
      <c r="AP23" s="24" t="e">
        <f>+Z23-BB23</f>
        <v>#REF!</v>
      </c>
      <c r="AQ23" s="24">
        <f t="shared" si="19"/>
        <v>917.32999999999993</v>
      </c>
      <c r="AR23" s="21">
        <v>92.307909509999988</v>
      </c>
      <c r="AS23" s="21" t="s">
        <v>79</v>
      </c>
      <c r="AT23" s="21">
        <v>89.303677570000005</v>
      </c>
      <c r="AU23" s="21" t="s">
        <v>79</v>
      </c>
      <c r="AV23" s="23"/>
      <c r="AW23" s="23"/>
      <c r="BB23" s="23"/>
    </row>
    <row r="24" spans="1:65" ht="57.75" customHeight="1">
      <c r="A24" s="75" t="s">
        <v>15</v>
      </c>
      <c r="B24" s="69">
        <v>3422201</v>
      </c>
      <c r="C24">
        <v>300.02499999999998</v>
      </c>
      <c r="D24" s="71" t="e">
        <f t="shared" si="0"/>
        <v>#REF!</v>
      </c>
      <c r="E24" s="71" t="e">
        <f>+D24-C24</f>
        <v>#REF!</v>
      </c>
      <c r="F24" s="73" t="e">
        <f>D24/C24*100</f>
        <v>#REF!</v>
      </c>
      <c r="G24" s="100" t="s">
        <v>79</v>
      </c>
      <c r="H24" s="90" t="s">
        <v>79</v>
      </c>
      <c r="I24" s="90" t="s">
        <v>79</v>
      </c>
      <c r="J24" s="117" t="s">
        <v>79</v>
      </c>
      <c r="K24" s="129">
        <v>21.8</v>
      </c>
      <c r="L24" s="124" t="e">
        <f t="shared" si="2"/>
        <v>#REF!</v>
      </c>
      <c r="M24" s="124">
        <v>332.6</v>
      </c>
      <c r="N24" t="e">
        <f t="shared" si="7"/>
        <v>#REF!</v>
      </c>
      <c r="O24" t="e">
        <f t="shared" si="8"/>
        <v>#REF!</v>
      </c>
      <c r="P24" s="74" t="e">
        <f>+L24-K24</f>
        <v>#REF!</v>
      </c>
      <c r="Q24" s="102" t="e">
        <f>L24/K24</f>
        <v>#REF!</v>
      </c>
      <c r="R24" s="100" t="s">
        <v>79</v>
      </c>
      <c r="S24" s="74"/>
      <c r="T24" s="124">
        <v>303.29640893999999</v>
      </c>
      <c r="U24">
        <f t="shared" si="9"/>
        <v>-303.29640893999999</v>
      </c>
      <c r="V24" s="134">
        <f t="shared" si="10"/>
        <v>0</v>
      </c>
      <c r="W24" s="90" t="s">
        <v>79</v>
      </c>
      <c r="X24" s="118" t="s">
        <v>79</v>
      </c>
      <c r="Y24" s="73">
        <v>2.6789999999999998</v>
      </c>
      <c r="Z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AA24" s="71">
        <v>117</v>
      </c>
      <c r="AB24" s="71" t="e">
        <f t="shared" si="12"/>
        <v>#REF!</v>
      </c>
      <c r="AC24" s="71" t="e">
        <f t="shared" si="13"/>
        <v>#REF!</v>
      </c>
      <c r="AD24" s="71" t="e">
        <f>+Z24-Y24</f>
        <v>#REF!</v>
      </c>
      <c r="AE24" s="95" t="e">
        <f>Z24/Y24</f>
        <v>#REF!</v>
      </c>
      <c r="AF24" s="100" t="s">
        <v>79</v>
      </c>
      <c r="AG24" s="71" t="s">
        <v>79</v>
      </c>
      <c r="AH24" s="71">
        <v>105.48014858000001</v>
      </c>
      <c r="AI24" s="71"/>
      <c r="AJ24" s="71"/>
      <c r="AK24" s="122" t="s">
        <v>79</v>
      </c>
      <c r="AL24" s="73" t="s">
        <v>79</v>
      </c>
      <c r="AM24" s="25">
        <v>0</v>
      </c>
      <c r="AN24" s="11"/>
      <c r="AO24" s="16"/>
      <c r="AP24" s="24" t="e">
        <f>+Z24-BB24</f>
        <v>#REF!</v>
      </c>
      <c r="AQ24" s="24">
        <f t="shared" si="19"/>
        <v>302.70399999999995</v>
      </c>
      <c r="AR24" s="21">
        <v>27.72603157</v>
      </c>
      <c r="AS24" s="21" t="s">
        <v>79</v>
      </c>
      <c r="AT24" s="21">
        <v>24.900681240000001</v>
      </c>
      <c r="AU24" s="21" t="s">
        <v>79</v>
      </c>
      <c r="AV24" s="23"/>
      <c r="AW24" s="23"/>
      <c r="BB24" s="23"/>
    </row>
    <row r="25" spans="1:65" ht="57.75" customHeight="1">
      <c r="A25" s="75" t="s">
        <v>11</v>
      </c>
      <c r="B25" s="69">
        <v>3430105</v>
      </c>
      <c r="C25">
        <v>1574.9680000000001</v>
      </c>
      <c r="D25" s="71" t="e">
        <f t="shared" si="0"/>
        <v>#REF!</v>
      </c>
      <c r="E25" s="71" t="e">
        <f>+D25-C25</f>
        <v>#REF!</v>
      </c>
      <c r="F25" s="73" t="e">
        <f>D25/C25*100</f>
        <v>#REF!</v>
      </c>
      <c r="G25" s="100" t="s">
        <v>79</v>
      </c>
      <c r="H25" s="90" t="s">
        <v>79</v>
      </c>
      <c r="I25" s="90" t="s">
        <v>79</v>
      </c>
      <c r="J25" s="117" t="s">
        <v>79</v>
      </c>
      <c r="K25" s="129">
        <v>482.5</v>
      </c>
      <c r="L25" s="124" t="e">
        <f t="shared" si="2"/>
        <v>#REF!</v>
      </c>
      <c r="M25" s="124">
        <v>329.44973140000002</v>
      </c>
      <c r="N25" t="e">
        <f t="shared" si="7"/>
        <v>#REF!</v>
      </c>
      <c r="O25" s="134" t="e">
        <f t="shared" si="8"/>
        <v>#REF!</v>
      </c>
      <c r="P25" s="74" t="e">
        <f>+L25-K25</f>
        <v>#REF!</v>
      </c>
      <c r="Q25" s="102" t="e">
        <f>L25/K25</f>
        <v>#REF!</v>
      </c>
      <c r="R25" s="100" t="s">
        <v>79</v>
      </c>
      <c r="S25" s="74"/>
      <c r="T25" s="124"/>
      <c r="U25">
        <f t="shared" si="9"/>
        <v>0</v>
      </c>
      <c r="V25" s="134"/>
      <c r="W25" s="90" t="s">
        <v>79</v>
      </c>
      <c r="X25" s="118" t="s">
        <v>79</v>
      </c>
      <c r="Y25" s="73">
        <v>160</v>
      </c>
      <c r="Z25" s="71" t="e">
        <f>+#REF!+#REF!+#REF!+#REF!+#REF!+#REF!+#REF!+#REF!+#REF!+#REF!+#REF!+#REF!+#REF!+#REF!+#REF!+#REF!+#REF!+#REF!+#REF!+#REF!+#REF!</f>
        <v>#REF!</v>
      </c>
      <c r="AA25" s="71">
        <v>158.31021701000003</v>
      </c>
      <c r="AB25" s="71" t="e">
        <f t="shared" si="12"/>
        <v>#REF!</v>
      </c>
      <c r="AC25" s="71" t="e">
        <f t="shared" si="13"/>
        <v>#REF!</v>
      </c>
      <c r="AD25" s="71" t="e">
        <f>+Z25-Y25</f>
        <v>#REF!</v>
      </c>
      <c r="AE25" s="95" t="e">
        <f>Z25/Y25</f>
        <v>#REF!</v>
      </c>
      <c r="AF25" s="100" t="s">
        <v>79</v>
      </c>
      <c r="AG25" s="71" t="s">
        <v>79</v>
      </c>
      <c r="AH25" s="71"/>
      <c r="AI25" s="71"/>
      <c r="AJ25" s="71"/>
      <c r="AK25" s="122" t="s">
        <v>79</v>
      </c>
      <c r="AL25" s="73" t="s">
        <v>79</v>
      </c>
      <c r="AM25" s="9">
        <v>0</v>
      </c>
      <c r="AN25" s="11"/>
      <c r="AO25" s="16"/>
      <c r="AP25" s="24" t="e">
        <f>+Z25-BB25</f>
        <v>#REF!</v>
      </c>
      <c r="AQ25" s="24">
        <f t="shared" si="19"/>
        <v>1734.9680000000001</v>
      </c>
      <c r="AR25" s="21">
        <v>190.96651435999996</v>
      </c>
      <c r="AS25" s="21" t="s">
        <v>79</v>
      </c>
      <c r="AT25" s="21">
        <v>118.21362302999997</v>
      </c>
      <c r="AU25" s="21" t="s">
        <v>79</v>
      </c>
      <c r="AV25" s="23"/>
      <c r="AW25" s="23"/>
      <c r="BB25" s="23"/>
    </row>
    <row r="26" spans="1:65" ht="57.75" customHeight="1">
      <c r="A26" s="75" t="s">
        <v>75</v>
      </c>
      <c r="B26" s="69">
        <v>3111300</v>
      </c>
      <c r="C26">
        <v>42</v>
      </c>
      <c r="D26" s="71" t="e">
        <f t="shared" si="0"/>
        <v>#REF!</v>
      </c>
      <c r="E26" s="71" t="e">
        <f>+D26-C26</f>
        <v>#REF!</v>
      </c>
      <c r="F26" s="73" t="e">
        <f>D26/C26*100</f>
        <v>#REF!</v>
      </c>
      <c r="G26" s="73">
        <f>+C26*AM26/100</f>
        <v>42</v>
      </c>
      <c r="H26" s="71" t="e">
        <f>+AG26+AS26+AU26+AW26+AY26+BA26+BC26+BE26+BG26+BI26+BK26+BM26</f>
        <v>#REF!</v>
      </c>
      <c r="I26" s="71" t="e">
        <f>+H26-G26</f>
        <v>#REF!</v>
      </c>
      <c r="J26" s="95" t="e">
        <f t="shared" si="6"/>
        <v>#REF!</v>
      </c>
      <c r="K26" s="129"/>
      <c r="L26" s="124" t="e">
        <f t="shared" si="2"/>
        <v>#REF!</v>
      </c>
      <c r="M26" s="124"/>
      <c r="N26" t="e">
        <f t="shared" si="7"/>
        <v>#REF!</v>
      </c>
      <c r="O26" s="134"/>
      <c r="P26" s="74"/>
      <c r="Q26" s="102"/>
      <c r="R26" s="100">
        <f>+K26*AM26/100</f>
        <v>0</v>
      </c>
      <c r="S26" s="74" t="e">
        <f>+AG26+AS26+AU26</f>
        <v>#REF!</v>
      </c>
      <c r="T26" s="124"/>
      <c r="U26" t="e">
        <f t="shared" si="9"/>
        <v>#REF!</v>
      </c>
      <c r="V26" s="134"/>
      <c r="W26" s="71" t="e">
        <f>+S26-R26</f>
        <v>#REF!</v>
      </c>
      <c r="X26" s="102"/>
      <c r="Y26" s="73"/>
      <c r="Z26" s="71" t="e">
        <f>#REF!</f>
        <v>#REF!</v>
      </c>
      <c r="AA26" s="71"/>
      <c r="AB26" s="71" t="e">
        <f t="shared" si="12"/>
        <v>#REF!</v>
      </c>
      <c r="AC26" s="71"/>
      <c r="AD26" s="71" t="e">
        <f>+Z26-Y26</f>
        <v>#REF!</v>
      </c>
      <c r="AE26" s="95"/>
      <c r="AF26" s="100">
        <f>+Y26*AM26/100</f>
        <v>0</v>
      </c>
      <c r="AG26" s="71" t="e">
        <f>+Z26*AM26/100</f>
        <v>#REF!</v>
      </c>
      <c r="AH26" s="71"/>
      <c r="AI26" s="71" t="e">
        <f t="shared" si="14"/>
        <v>#REF!</v>
      </c>
      <c r="AJ26" s="74"/>
      <c r="AK26" s="95" t="e">
        <f>+AG26-AF26</f>
        <v>#REF!</v>
      </c>
      <c r="AL26" s="73"/>
      <c r="AM26" s="9">
        <v>100</v>
      </c>
      <c r="AN26" s="11"/>
      <c r="AO26" s="16"/>
      <c r="AP26" s="24"/>
      <c r="AQ26" s="24"/>
      <c r="AR26" s="21">
        <v>0</v>
      </c>
      <c r="AS26" s="21">
        <v>0</v>
      </c>
      <c r="AT26" s="21">
        <v>76.230971859999983</v>
      </c>
      <c r="AU26" s="21">
        <v>76.230971859999983</v>
      </c>
      <c r="AV26" s="23"/>
      <c r="AW26" s="23"/>
      <c r="BB26" s="23"/>
    </row>
    <row r="27" spans="1:65" ht="57.75" customHeight="1" thickBot="1">
      <c r="A27" s="75" t="s">
        <v>14</v>
      </c>
      <c r="B27" s="69">
        <v>3450960</v>
      </c>
      <c r="C27" t="s">
        <v>79</v>
      </c>
      <c r="D27" s="99" t="e">
        <f t="shared" si="0"/>
        <v>#REF!</v>
      </c>
      <c r="E27" t="s">
        <v>79</v>
      </c>
      <c r="F27" t="s">
        <v>79</v>
      </c>
      <c r="G27" t="s">
        <v>79</v>
      </c>
      <c r="H27" s="99" t="e">
        <f>+AG27+AS27+AU27+AW27+AY27+BA27+BC27+BE27+BG27+BI27+BK27+BM27</f>
        <v>#REF!</v>
      </c>
      <c r="I27" t="s">
        <v>79</v>
      </c>
      <c r="J27" t="s">
        <v>79</v>
      </c>
      <c r="K27"/>
      <c r="L27" t="e">
        <f t="shared" si="2"/>
        <v>#REF!</v>
      </c>
      <c r="M27">
        <v>65.304189030000003</v>
      </c>
      <c r="N27" t="e">
        <f t="shared" si="7"/>
        <v>#REF!</v>
      </c>
      <c r="O27" t="e">
        <f t="shared" si="8"/>
        <v>#REF!</v>
      </c>
      <c r="P27" t="s">
        <v>79</v>
      </c>
      <c r="Q27" t="s">
        <v>79</v>
      </c>
      <c r="R27" t="s">
        <v>79</v>
      </c>
      <c r="S27" t="e">
        <f>+AG27+AS27+AU27</f>
        <v>#REF!</v>
      </c>
      <c r="T27">
        <v>54.277708483499993</v>
      </c>
      <c r="U27" t="e">
        <f t="shared" si="9"/>
        <v>#REF!</v>
      </c>
      <c r="V27" t="e">
        <f t="shared" si="10"/>
        <v>#REF!</v>
      </c>
      <c r="W27" t="s">
        <v>79</v>
      </c>
      <c r="X27" t="s">
        <v>79</v>
      </c>
      <c r="Y27" s="73"/>
      <c r="Z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+29.5+4.7</f>
        <v>#REF!</v>
      </c>
      <c r="AA27" s="71">
        <v>8.0731444499999991</v>
      </c>
      <c r="AB27" s="71" t="e">
        <f t="shared" si="12"/>
        <v>#REF!</v>
      </c>
      <c r="AC27" s="71" t="e">
        <f t="shared" si="13"/>
        <v>#REF!</v>
      </c>
      <c r="AD27" s="71"/>
      <c r="AE27" s="95"/>
      <c r="AF27" s="100" t="s">
        <v>79</v>
      </c>
      <c r="AG27" s="71" t="e">
        <f>+Z27*AM27/100</f>
        <v>#REF!</v>
      </c>
      <c r="AH27" s="71">
        <v>6.7007098934999991</v>
      </c>
      <c r="AI27" s="71" t="e">
        <f t="shared" si="14"/>
        <v>#REF!</v>
      </c>
      <c r="AJ27" s="71" t="e">
        <f t="shared" si="15"/>
        <v>#REF!</v>
      </c>
      <c r="AK27" s="122" t="s">
        <v>79</v>
      </c>
      <c r="AL27" s="73" t="s">
        <v>79</v>
      </c>
      <c r="AM27" s="9">
        <v>100</v>
      </c>
      <c r="AN27" s="13"/>
      <c r="AO27" s="16"/>
      <c r="AP27" s="24" t="e">
        <f>+Z27-BB27</f>
        <v>#REF!</v>
      </c>
      <c r="AQ27" s="24" t="e">
        <f>+C27+Y27</f>
        <v>#VALUE!</v>
      </c>
      <c r="AR27" s="21">
        <v>42.670847170000002</v>
      </c>
      <c r="AS27" s="21">
        <v>42.670847169999995</v>
      </c>
      <c r="AT27" s="21">
        <v>66.462610699999999</v>
      </c>
      <c r="AU27" s="21">
        <v>65.133358485999992</v>
      </c>
      <c r="AV27" s="23"/>
      <c r="AW27" s="23"/>
      <c r="BB27" s="23"/>
    </row>
    <row r="28" spans="1:65" s="3" customFormat="1" ht="57.75" customHeight="1" thickBot="1">
      <c r="A28" s="80" t="s">
        <v>51</v>
      </c>
      <c r="B28" s="81" t="s">
        <v>42</v>
      </c>
      <c r="C28">
        <f>SUM(C9:C27)</f>
        <v>62225.758000000009</v>
      </c>
      <c r="D28" t="e">
        <f>SUM(D9:D27)</f>
        <v>#REF!</v>
      </c>
      <c r="E28" t="e">
        <f>+D28-C28</f>
        <v>#REF!</v>
      </c>
      <c r="F28" t="e">
        <f>D28/C28*100</f>
        <v>#REF!</v>
      </c>
      <c r="G28">
        <f>SUM(G9:G27)</f>
        <v>26599.651600000001</v>
      </c>
      <c r="H28" t="e">
        <f>SUM(H9:H27)</f>
        <v>#REF!</v>
      </c>
      <c r="I28" t="e">
        <f>+H28-G28</f>
        <v>#REF!</v>
      </c>
      <c r="J28" t="e">
        <f t="shared" si="6"/>
        <v>#REF!</v>
      </c>
      <c r="K28">
        <f>SUM(K9:K27)</f>
        <v>13061.753999999999</v>
      </c>
      <c r="L28" t="e">
        <f>SUM(L9:L27)</f>
        <v>#REF!</v>
      </c>
      <c r="M28">
        <f>SUM(M9:M27)</f>
        <v>11509.222122579999</v>
      </c>
      <c r="N28" t="e">
        <f>SUM(N9:N27)</f>
        <v>#REF!</v>
      </c>
      <c r="O28" t="e">
        <f>+L28/M28</f>
        <v>#REF!</v>
      </c>
      <c r="P28" t="e">
        <f>+L28-K28</f>
        <v>#REF!</v>
      </c>
      <c r="Q28" t="e">
        <f>L28/K28</f>
        <v>#REF!</v>
      </c>
      <c r="R28">
        <f>SUM(R9:R27)</f>
        <v>6913.0149999999994</v>
      </c>
      <c r="S28" t="e">
        <f>SUM(S9:S27)</f>
        <v>#REF!</v>
      </c>
      <c r="T28">
        <f>SUM(T9:T27)</f>
        <v>4818.7124661530997</v>
      </c>
      <c r="U28" t="e">
        <f>SUM(U9:U27)</f>
        <v>#REF!</v>
      </c>
      <c r="V28" t="e">
        <f>+R28/S28</f>
        <v>#REF!</v>
      </c>
      <c r="W28" t="e">
        <f>+S28-R28</f>
        <v>#REF!</v>
      </c>
      <c r="X28" t="e">
        <f>S28/R28</f>
        <v>#REF!</v>
      </c>
      <c r="Y28" s="94">
        <f>SUM(Y9:Y27)</f>
        <v>4698.5330000000004</v>
      </c>
      <c r="Z28" s="94" t="e">
        <f>SUM(Z9:Z27)</f>
        <v>#REF!</v>
      </c>
      <c r="AA28" s="94">
        <f>SUM(AA9:AA27)</f>
        <v>4998.6074091200007</v>
      </c>
      <c r="AB28" s="94" t="e">
        <f>SUM(AB9:AB27)</f>
        <v>#REF!</v>
      </c>
      <c r="AC28" s="95" t="e">
        <f t="shared" si="13"/>
        <v>#REF!</v>
      </c>
      <c r="AD28" s="94" t="e">
        <f>+Z28-Y28</f>
        <v>#REF!</v>
      </c>
      <c r="AE28" s="95" t="e">
        <f>Z28/Y28</f>
        <v>#REF!</v>
      </c>
      <c r="AF28" s="94">
        <f>SUM(AF9:AF27)</f>
        <v>2956.3539999999998</v>
      </c>
      <c r="AG28" s="94" t="e">
        <f>SUM(AG9:AG27)</f>
        <v>#REF!</v>
      </c>
      <c r="AH28" s="94">
        <f>SUM(AH9:AH27)</f>
        <v>1768.2528690502998</v>
      </c>
      <c r="AI28" s="94" t="e">
        <f>SUM(AI9:AI27)</f>
        <v>#REF!</v>
      </c>
      <c r="AJ28" s="95" t="e">
        <f t="shared" si="15"/>
        <v>#REF!</v>
      </c>
      <c r="AK28" s="94" t="e">
        <f>+AG28-AF28</f>
        <v>#REF!</v>
      </c>
      <c r="AL28" s="95" t="e">
        <f>AG28/AF28</f>
        <v>#REF!</v>
      </c>
      <c r="AM28" s="20"/>
      <c r="AN28" s="8"/>
      <c r="AO28" s="15"/>
      <c r="AR28" s="22">
        <f t="shared" ref="AR28:BM28" si="20">SUM(AR9:AR27)</f>
        <v>3511.8291607000001</v>
      </c>
      <c r="AS28" s="22">
        <f t="shared" si="20"/>
        <v>2251.2303878039993</v>
      </c>
      <c r="AT28" s="22">
        <f t="shared" si="20"/>
        <v>3812.3351832899998</v>
      </c>
      <c r="AU28" s="22">
        <f t="shared" si="20"/>
        <v>2501.1863716269995</v>
      </c>
      <c r="AV28" s="22">
        <f t="shared" si="20"/>
        <v>0</v>
      </c>
      <c r="AW28" s="22">
        <f t="shared" si="20"/>
        <v>0</v>
      </c>
      <c r="AX28" s="22">
        <f t="shared" si="20"/>
        <v>0</v>
      </c>
      <c r="AY28" s="22">
        <f t="shared" si="20"/>
        <v>0</v>
      </c>
      <c r="AZ28" s="22">
        <f t="shared" si="20"/>
        <v>0</v>
      </c>
      <c r="BA28" s="22">
        <f t="shared" si="20"/>
        <v>0</v>
      </c>
      <c r="BB28" s="22">
        <f t="shared" si="20"/>
        <v>0</v>
      </c>
      <c r="BC28" s="22">
        <f t="shared" si="20"/>
        <v>0</v>
      </c>
      <c r="BD28" s="22">
        <f t="shared" si="20"/>
        <v>0</v>
      </c>
      <c r="BE28" s="22">
        <f t="shared" si="20"/>
        <v>0</v>
      </c>
      <c r="BF28" s="22">
        <f t="shared" si="20"/>
        <v>0</v>
      </c>
      <c r="BG28" s="22">
        <f t="shared" si="20"/>
        <v>0</v>
      </c>
      <c r="BH28" s="22">
        <f t="shared" si="20"/>
        <v>0</v>
      </c>
      <c r="BI28" s="22">
        <f t="shared" si="20"/>
        <v>0</v>
      </c>
      <c r="BJ28" s="22">
        <f t="shared" si="20"/>
        <v>0</v>
      </c>
      <c r="BK28" s="22">
        <f t="shared" si="20"/>
        <v>0</v>
      </c>
      <c r="BL28" s="22">
        <f t="shared" si="20"/>
        <v>0</v>
      </c>
      <c r="BM28" s="22">
        <f t="shared" si="20"/>
        <v>0</v>
      </c>
    </row>
    <row r="29" spans="1:65">
      <c r="D29" s="66">
        <v>81.970847169999999</v>
      </c>
      <c r="K29" s="66"/>
      <c r="L29" s="23"/>
      <c r="M29" s="23"/>
      <c r="N29" s="23"/>
      <c r="O29" s="23"/>
      <c r="R29" s="66"/>
      <c r="Y29" s="4"/>
      <c r="Z29" s="4"/>
      <c r="AA29" s="4"/>
      <c r="AD29" s="4"/>
      <c r="AE29" s="4"/>
      <c r="AF29" s="4"/>
      <c r="AG29" s="4"/>
      <c r="AH29" s="4"/>
      <c r="AK29" s="4"/>
      <c r="AL29" s="4"/>
      <c r="AM29" s="4"/>
    </row>
    <row r="30" spans="1:65">
      <c r="D30" s="66"/>
      <c r="H30" s="66"/>
      <c r="K30" s="66"/>
      <c r="L30" s="23"/>
      <c r="M30" s="23"/>
      <c r="N30" s="23"/>
      <c r="O30" s="23"/>
      <c r="S30" s="4"/>
      <c r="T30" s="4"/>
      <c r="U30" s="4"/>
      <c r="V30" s="4"/>
      <c r="Y30" s="4"/>
      <c r="Z30" s="4"/>
      <c r="AA30" s="4"/>
      <c r="AD30" s="4"/>
      <c r="AE30" s="4"/>
      <c r="AF30" s="4"/>
      <c r="AG30" s="4"/>
      <c r="AH30" s="4"/>
      <c r="AK30" s="4"/>
      <c r="AL30" s="4"/>
      <c r="AM30" s="4"/>
    </row>
    <row r="31" spans="1:65">
      <c r="L31" s="23"/>
      <c r="M31" s="23"/>
      <c r="N31" s="23"/>
      <c r="O31" s="23"/>
      <c r="Y31" s="4"/>
      <c r="Z31" s="4"/>
      <c r="AA31" s="4"/>
      <c r="AD31" s="4"/>
      <c r="AE31" s="4"/>
      <c r="AF31" s="4"/>
      <c r="AG31" s="4"/>
      <c r="AH31" s="4"/>
      <c r="AK31" s="4"/>
      <c r="AL31" s="4"/>
      <c r="AM31" s="4"/>
    </row>
    <row r="32" spans="1:65">
      <c r="Y32" s="4"/>
      <c r="Z32" s="4"/>
      <c r="AA32" s="4"/>
      <c r="AD32" s="4"/>
      <c r="AE32" s="4"/>
      <c r="AF32" s="4"/>
      <c r="AG32" s="4"/>
      <c r="AH32" s="4"/>
      <c r="AK32" s="4"/>
      <c r="AL32" s="4"/>
      <c r="AM32" s="4"/>
    </row>
    <row r="33" spans="1:39" ht="33">
      <c r="A33" s="201" t="s">
        <v>77</v>
      </c>
      <c r="B33" s="201"/>
      <c r="C33" s="201"/>
      <c r="D33" s="20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Z33" s="113"/>
      <c r="AD33" s="113" t="s">
        <v>78</v>
      </c>
      <c r="AE33" s="4"/>
      <c r="AF33" s="4"/>
      <c r="AG33" s="4"/>
      <c r="AH33" s="4"/>
      <c r="AK33" s="4"/>
      <c r="AL33" s="4"/>
      <c r="AM33" s="4"/>
    </row>
    <row r="34" spans="1:39">
      <c r="Y34" s="4"/>
      <c r="Z34" s="4"/>
      <c r="AA34" s="4"/>
      <c r="AD34" s="4"/>
      <c r="AE34" s="4"/>
      <c r="AF34" s="4"/>
      <c r="AG34" s="4"/>
      <c r="AH34" s="4"/>
      <c r="AK34" s="4"/>
      <c r="AL34" s="4"/>
      <c r="AM34" s="4"/>
    </row>
    <row r="35" spans="1:39">
      <c r="Y35" s="4"/>
      <c r="Z35" s="4"/>
      <c r="AA35" s="4"/>
      <c r="AD35" s="4"/>
      <c r="AE35" s="4"/>
      <c r="AF35" s="4"/>
      <c r="AG35" s="4"/>
      <c r="AH35" s="4"/>
      <c r="AK35" s="4"/>
      <c r="AL35" s="4"/>
      <c r="AM35" s="4"/>
    </row>
    <row r="36" spans="1:39">
      <c r="Y36" s="4"/>
      <c r="Z36" s="4"/>
      <c r="AA36" s="4"/>
      <c r="AD36" s="4"/>
      <c r="AE36" s="4"/>
      <c r="AF36" s="4"/>
      <c r="AG36" s="4"/>
      <c r="AH36" s="4"/>
      <c r="AK36" s="4"/>
      <c r="AL36" s="4"/>
      <c r="AM36" s="4"/>
    </row>
    <row r="37" spans="1:39">
      <c r="Y37" s="4"/>
      <c r="Z37" s="4"/>
      <c r="AA37" s="4"/>
      <c r="AD37" s="4"/>
      <c r="AE37" s="4"/>
      <c r="AF37" s="4"/>
      <c r="AG37" s="4"/>
      <c r="AH37" s="4"/>
      <c r="AK37" s="4"/>
      <c r="AL37" s="4"/>
      <c r="AM37" s="4"/>
    </row>
    <row r="38" spans="1:39">
      <c r="Y38" s="4"/>
      <c r="Z38" s="4"/>
      <c r="AA38" s="4"/>
      <c r="AD38" s="4"/>
      <c r="AE38" s="4"/>
      <c r="AF38" s="4"/>
      <c r="AG38" s="4"/>
      <c r="AH38" s="4"/>
      <c r="AK38" s="4"/>
      <c r="AL38" s="4"/>
      <c r="AM38" s="4"/>
    </row>
    <row r="39" spans="1:39">
      <c r="Y39" s="4"/>
      <c r="Z39" s="4"/>
      <c r="AA39" s="4"/>
      <c r="AD39" s="4"/>
      <c r="AE39" s="4"/>
      <c r="AF39" s="4"/>
      <c r="AG39" s="4"/>
      <c r="AH39" s="4"/>
      <c r="AK39" s="4"/>
      <c r="AL39" s="4"/>
      <c r="AM39" s="4"/>
    </row>
    <row r="40" spans="1:39">
      <c r="Y40" s="4"/>
      <c r="Z40" s="4"/>
      <c r="AA40" s="4"/>
      <c r="AD40" s="4"/>
      <c r="AE40" s="4"/>
      <c r="AF40" s="4"/>
      <c r="AG40" s="4"/>
      <c r="AH40" s="4"/>
      <c r="AK40" s="4"/>
      <c r="AL40" s="4"/>
      <c r="AM40" s="4"/>
    </row>
    <row r="41" spans="1:39">
      <c r="Y41" s="4"/>
      <c r="Z41" s="4"/>
      <c r="AA41" s="4"/>
      <c r="AD41" s="4"/>
      <c r="AE41" s="4"/>
      <c r="AF41" s="4"/>
      <c r="AG41" s="4"/>
      <c r="AH41" s="4"/>
      <c r="AK41" s="4"/>
      <c r="AL41" s="4"/>
      <c r="AM41" s="4"/>
    </row>
    <row r="42" spans="1:39">
      <c r="Y42" s="4"/>
      <c r="Z42" s="4"/>
      <c r="AA42" s="4"/>
      <c r="AD42" s="4"/>
      <c r="AE42" s="4"/>
      <c r="AF42" s="4"/>
      <c r="AG42" s="4"/>
      <c r="AH42" s="4"/>
      <c r="AK42" s="4"/>
      <c r="AL42" s="4"/>
      <c r="AM42" s="4"/>
    </row>
    <row r="43" spans="1:39">
      <c r="Y43" s="4"/>
      <c r="Z43" s="4"/>
      <c r="AA43" s="4"/>
      <c r="AD43" s="4"/>
      <c r="AE43" s="4"/>
      <c r="AF43" s="4"/>
      <c r="AG43" s="4"/>
      <c r="AH43" s="4"/>
      <c r="AK43" s="4"/>
      <c r="AL43" s="4"/>
      <c r="AM43" s="4"/>
    </row>
    <row r="44" spans="1:39">
      <c r="Y44" s="4"/>
      <c r="Z44" s="4"/>
      <c r="AA44" s="4"/>
      <c r="AD44" s="4"/>
      <c r="AE44" s="4"/>
      <c r="AF44" s="4"/>
      <c r="AG44" s="4"/>
      <c r="AH44" s="4"/>
      <c r="AK44" s="4"/>
      <c r="AL44" s="4"/>
      <c r="AM44" s="4"/>
    </row>
    <row r="45" spans="1:39">
      <c r="Y45" s="4"/>
      <c r="Z45" s="4"/>
      <c r="AA45" s="4"/>
      <c r="AD45" s="4"/>
      <c r="AE45" s="4"/>
      <c r="AF45" s="4"/>
      <c r="AG45" s="4"/>
      <c r="AH45" s="4"/>
      <c r="AK45" s="4"/>
      <c r="AL45" s="4"/>
      <c r="AM45" s="4"/>
    </row>
    <row r="46" spans="1:39">
      <c r="Y46" s="4"/>
      <c r="Z46" s="4"/>
      <c r="AA46" s="4"/>
      <c r="AD46" s="4"/>
      <c r="AE46" s="4"/>
      <c r="AF46" s="4"/>
      <c r="AG46" s="4"/>
      <c r="AH46" s="4"/>
      <c r="AK46" s="4"/>
      <c r="AL46" s="4"/>
      <c r="AM46" s="4"/>
    </row>
    <row r="47" spans="1:39">
      <c r="Y47" s="4"/>
      <c r="Z47" s="4"/>
      <c r="AA47" s="4"/>
      <c r="AD47" s="4"/>
      <c r="AE47" s="4"/>
      <c r="AF47" s="4"/>
      <c r="AG47" s="4"/>
      <c r="AH47" s="4"/>
      <c r="AK47" s="4"/>
      <c r="AL47" s="4"/>
      <c r="AM47" s="4"/>
    </row>
    <row r="48" spans="1:39">
      <c r="Y48" s="4"/>
      <c r="Z48" s="4"/>
      <c r="AA48" s="4"/>
      <c r="AD48" s="4"/>
      <c r="AE48" s="4"/>
      <c r="AF48" s="4"/>
      <c r="AG48" s="4"/>
      <c r="AH48" s="4"/>
      <c r="AK48" s="4"/>
      <c r="AL48" s="4"/>
      <c r="AM48" s="4"/>
    </row>
    <row r="49" spans="25:39">
      <c r="Y49" s="4"/>
      <c r="Z49" s="4"/>
      <c r="AA49" s="4"/>
      <c r="AD49" s="4"/>
      <c r="AE49" s="4"/>
      <c r="AF49" s="4"/>
      <c r="AG49" s="4"/>
      <c r="AH49" s="4"/>
      <c r="AK49" s="4"/>
      <c r="AL49" s="4"/>
      <c r="AM49" s="4"/>
    </row>
    <row r="50" spans="25:39">
      <c r="Y50" s="4"/>
      <c r="Z50" s="4"/>
      <c r="AA50" s="4"/>
      <c r="AD50" s="4"/>
      <c r="AE50" s="4"/>
      <c r="AF50" s="4"/>
      <c r="AG50" s="4"/>
      <c r="AH50" s="4"/>
      <c r="AK50" s="4"/>
      <c r="AL50" s="4"/>
      <c r="AM50" s="4"/>
    </row>
    <row r="51" spans="25:39">
      <c r="Y51" s="4"/>
      <c r="Z51" s="4"/>
      <c r="AA51" s="4"/>
      <c r="AD51" s="4"/>
      <c r="AE51" s="4"/>
      <c r="AF51" s="4"/>
      <c r="AG51" s="4"/>
      <c r="AH51" s="4"/>
      <c r="AK51" s="4"/>
      <c r="AL51" s="4"/>
      <c r="AM51" s="4"/>
    </row>
    <row r="52" spans="25:39">
      <c r="Y52" s="4"/>
      <c r="Z52" s="4"/>
      <c r="AA52" s="4"/>
      <c r="AD52" s="4"/>
      <c r="AE52" s="4"/>
      <c r="AF52" s="4"/>
      <c r="AG52" s="4"/>
      <c r="AH52" s="4"/>
      <c r="AK52" s="4"/>
      <c r="AL52" s="4"/>
      <c r="AM52" s="4"/>
    </row>
    <row r="53" spans="25:39">
      <c r="Y53" s="4"/>
      <c r="Z53" s="4"/>
      <c r="AA53" s="4"/>
      <c r="AD53" s="4"/>
      <c r="AE53" s="4"/>
      <c r="AF53" s="4"/>
      <c r="AG53" s="4"/>
      <c r="AH53" s="4"/>
      <c r="AK53" s="4"/>
      <c r="AL53" s="4"/>
      <c r="AM53" s="4"/>
    </row>
    <row r="54" spans="25:39">
      <c r="Y54" s="4"/>
      <c r="Z54" s="4"/>
      <c r="AA54" s="4"/>
      <c r="AD54" s="4"/>
      <c r="AE54" s="4"/>
      <c r="AF54" s="4"/>
      <c r="AG54" s="4"/>
      <c r="AH54" s="4"/>
      <c r="AK54" s="4"/>
      <c r="AL54" s="4"/>
      <c r="AM54" s="4"/>
    </row>
    <row r="55" spans="25:39">
      <c r="Y55" s="4"/>
      <c r="Z55" s="4"/>
      <c r="AA55" s="4"/>
      <c r="AD55" s="4"/>
      <c r="AE55" s="4"/>
      <c r="AF55" s="4"/>
      <c r="AG55" s="4"/>
      <c r="AH55" s="4"/>
      <c r="AK55" s="4"/>
      <c r="AL55" s="4"/>
      <c r="AM55" s="4"/>
    </row>
    <row r="56" spans="25:39">
      <c r="Y56" s="4"/>
      <c r="Z56" s="4"/>
      <c r="AA56" s="4"/>
      <c r="AD56" s="4"/>
      <c r="AE56" s="4"/>
      <c r="AF56" s="4"/>
      <c r="AG56" s="4"/>
      <c r="AH56" s="4"/>
      <c r="AK56" s="4"/>
      <c r="AL56" s="4"/>
      <c r="AM56" s="4"/>
    </row>
    <row r="57" spans="25:39">
      <c r="Y57" s="4"/>
      <c r="Z57" s="4"/>
      <c r="AA57" s="4"/>
      <c r="AD57" s="4"/>
      <c r="AE57" s="4"/>
      <c r="AF57" s="4"/>
      <c r="AG57" s="4"/>
      <c r="AH57" s="4"/>
      <c r="AK57" s="4"/>
      <c r="AL57" s="4"/>
      <c r="AM57" s="4"/>
    </row>
    <row r="58" spans="25:39">
      <c r="Y58" s="4"/>
      <c r="Z58" s="4"/>
      <c r="AA58" s="4"/>
      <c r="AD58" s="4"/>
      <c r="AE58" s="4"/>
      <c r="AF58" s="4"/>
      <c r="AG58" s="4"/>
      <c r="AH58" s="4"/>
      <c r="AK58" s="4"/>
      <c r="AL58" s="4"/>
      <c r="AM58" s="4"/>
    </row>
    <row r="59" spans="25:39">
      <c r="Y59" s="4"/>
      <c r="Z59" s="4"/>
      <c r="AA59" s="4"/>
      <c r="AD59" s="4"/>
      <c r="AE59" s="4"/>
      <c r="AF59" s="4"/>
      <c r="AG59" s="4"/>
      <c r="AH59" s="4"/>
      <c r="AK59" s="4"/>
      <c r="AL59" s="4"/>
      <c r="AM59" s="4"/>
    </row>
    <row r="60" spans="25:39">
      <c r="Y60" s="4"/>
      <c r="Z60" s="4"/>
      <c r="AA60" s="4"/>
      <c r="AD60" s="4"/>
      <c r="AE60" s="4"/>
      <c r="AF60" s="4"/>
      <c r="AG60" s="4"/>
      <c r="AH60" s="4"/>
      <c r="AK60" s="4"/>
      <c r="AL60" s="4"/>
      <c r="AM60" s="4"/>
    </row>
    <row r="61" spans="25:39">
      <c r="Y61" s="4"/>
      <c r="Z61" s="4"/>
      <c r="AA61" s="4"/>
      <c r="AD61" s="4"/>
      <c r="AE61" s="4"/>
      <c r="AF61" s="4"/>
      <c r="AG61" s="4"/>
      <c r="AH61" s="4"/>
      <c r="AK61" s="4"/>
      <c r="AL61" s="4"/>
      <c r="AM61" s="4"/>
    </row>
    <row r="62" spans="25:39">
      <c r="Y62" s="4"/>
      <c r="Z62" s="4"/>
      <c r="AA62" s="4"/>
      <c r="AD62" s="4"/>
      <c r="AE62" s="4"/>
      <c r="AF62" s="4"/>
      <c r="AG62" s="4"/>
      <c r="AH62" s="4"/>
      <c r="AK62" s="4"/>
      <c r="AL62" s="4"/>
      <c r="AM62" s="4"/>
    </row>
    <row r="63" spans="25:39">
      <c r="Y63" s="4"/>
      <c r="Z63" s="4"/>
      <c r="AA63" s="4"/>
      <c r="AD63" s="4"/>
      <c r="AE63" s="4"/>
      <c r="AF63" s="4"/>
      <c r="AG63" s="4"/>
      <c r="AH63" s="4"/>
      <c r="AK63" s="4"/>
      <c r="AL63" s="4"/>
      <c r="AM63" s="4"/>
    </row>
    <row r="64" spans="25:39">
      <c r="Y64" s="4"/>
      <c r="Z64" s="4"/>
      <c r="AA64" s="4"/>
      <c r="AD64" s="4"/>
      <c r="AE64" s="4"/>
      <c r="AF64" s="4"/>
      <c r="AG64" s="4"/>
      <c r="AH64" s="4"/>
      <c r="AK64" s="4"/>
      <c r="AL64" s="4"/>
      <c r="AM64" s="4"/>
    </row>
    <row r="65" spans="25:39">
      <c r="Y65" s="4"/>
      <c r="Z65" s="4"/>
      <c r="AA65" s="4"/>
      <c r="AD65" s="4"/>
      <c r="AE65" s="4"/>
      <c r="AF65" s="4"/>
      <c r="AL65" s="4"/>
      <c r="AM65" s="4"/>
    </row>
    <row r="66" spans="25:39">
      <c r="Y66" s="4"/>
      <c r="Z66" s="4"/>
      <c r="AA66" s="4"/>
      <c r="AD66" s="4"/>
      <c r="AE66" s="4"/>
      <c r="AF66" s="4"/>
      <c r="AL66" s="4"/>
      <c r="AM66" s="4"/>
    </row>
    <row r="67" spans="25:39">
      <c r="Y67" s="4"/>
      <c r="Z67" s="4"/>
      <c r="AA67" s="4"/>
      <c r="AD67" s="4"/>
      <c r="AE67" s="4"/>
      <c r="AF67" s="4"/>
      <c r="AL67" s="4"/>
      <c r="AM67" s="4"/>
    </row>
    <row r="68" spans="25:39">
      <c r="Y68" s="4"/>
      <c r="Z68" s="4"/>
      <c r="AA68" s="4"/>
      <c r="AD68" s="4"/>
      <c r="AE68" s="4"/>
      <c r="AF68" s="4"/>
      <c r="AL68" s="4"/>
      <c r="AM68" s="4"/>
    </row>
    <row r="69" spans="25:39">
      <c r="Y69" s="4"/>
      <c r="Z69" s="4"/>
      <c r="AA69" s="4"/>
      <c r="AD69" s="4"/>
      <c r="AE69" s="4"/>
      <c r="AF69" s="4"/>
      <c r="AL69" s="4"/>
      <c r="AM69" s="4"/>
    </row>
    <row r="70" spans="25:39">
      <c r="Y70" s="4"/>
      <c r="Z70" s="4"/>
      <c r="AA70" s="4"/>
      <c r="AD70" s="4"/>
      <c r="AE70" s="4"/>
      <c r="AF70" s="4"/>
      <c r="AL70" s="4"/>
      <c r="AM70" s="4"/>
    </row>
    <row r="71" spans="25:39">
      <c r="Y71" s="4"/>
      <c r="Z71" s="4"/>
      <c r="AA71" s="4"/>
      <c r="AD71" s="4"/>
      <c r="AE71" s="4"/>
      <c r="AF71" s="4"/>
      <c r="AL71" s="4"/>
      <c r="AM71" s="4"/>
    </row>
  </sheetData>
  <mergeCells count="72">
    <mergeCell ref="G5:G7"/>
    <mergeCell ref="H5:H7"/>
    <mergeCell ref="I6:I7"/>
    <mergeCell ref="J6:J7"/>
    <mergeCell ref="A1:AL1"/>
    <mergeCell ref="A2:AL2"/>
    <mergeCell ref="A3:AL3"/>
    <mergeCell ref="A5:A7"/>
    <mergeCell ref="B5:B7"/>
    <mergeCell ref="C5:C7"/>
    <mergeCell ref="D5:D7"/>
    <mergeCell ref="E5:F5"/>
    <mergeCell ref="W6:W7"/>
    <mergeCell ref="X6:X7"/>
    <mergeCell ref="I5:J5"/>
    <mergeCell ref="K5:K7"/>
    <mergeCell ref="U6:U7"/>
    <mergeCell ref="V6:V7"/>
    <mergeCell ref="L5:L7"/>
    <mergeCell ref="M5:M7"/>
    <mergeCell ref="N5:O5"/>
    <mergeCell ref="P5:Q5"/>
    <mergeCell ref="P6:P7"/>
    <mergeCell ref="Q6:Q7"/>
    <mergeCell ref="BL7:BM7"/>
    <mergeCell ref="C8:F8"/>
    <mergeCell ref="G8:J8"/>
    <mergeCell ref="K8:Q8"/>
    <mergeCell ref="R8:X8"/>
    <mergeCell ref="Y8:AE8"/>
    <mergeCell ref="AR7:AS7"/>
    <mergeCell ref="AT7:AU7"/>
    <mergeCell ref="AF8:AL8"/>
    <mergeCell ref="AF5:AF7"/>
    <mergeCell ref="BJ7:BK7"/>
    <mergeCell ref="AX7:AY7"/>
    <mergeCell ref="AA5:AA7"/>
    <mergeCell ref="AK5:AL5"/>
    <mergeCell ref="AN5:AN8"/>
    <mergeCell ref="AO5:AO8"/>
    <mergeCell ref="A33:D33"/>
    <mergeCell ref="BD7:BE7"/>
    <mergeCell ref="E6:E7"/>
    <mergeCell ref="F6:F7"/>
    <mergeCell ref="N6:N7"/>
    <mergeCell ref="AE6:AE7"/>
    <mergeCell ref="Y5:Y7"/>
    <mergeCell ref="AI6:AI7"/>
    <mergeCell ref="AJ6:AJ7"/>
    <mergeCell ref="AK6:AK7"/>
    <mergeCell ref="AL6:AL7"/>
    <mergeCell ref="AM5:AM8"/>
    <mergeCell ref="R5:R7"/>
    <mergeCell ref="S5:S7"/>
    <mergeCell ref="T5:T7"/>
    <mergeCell ref="U5:V5"/>
    <mergeCell ref="BF7:BG7"/>
    <mergeCell ref="BH7:BI7"/>
    <mergeCell ref="AC6:AC7"/>
    <mergeCell ref="AD6:AD7"/>
    <mergeCell ref="O6:O7"/>
    <mergeCell ref="AH5:AH7"/>
    <mergeCell ref="AI5:AJ5"/>
    <mergeCell ref="Z5:Z7"/>
    <mergeCell ref="AZ7:BA7"/>
    <mergeCell ref="BB7:BC7"/>
    <mergeCell ref="AV7:AW7"/>
    <mergeCell ref="AD5:AE5"/>
    <mergeCell ref="AG5:AG7"/>
    <mergeCell ref="AB6:AB7"/>
    <mergeCell ref="AB5:AC5"/>
    <mergeCell ref="W5:X5"/>
  </mergeCells>
  <printOptions horizontalCentered="1"/>
  <pageMargins left="0" right="0" top="0.55118110236220474" bottom="0" header="0" footer="0"/>
  <pageSetup paperSize="9" scale="35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92D050"/>
  </sheetPr>
  <dimension ref="A1:BM71"/>
  <sheetViews>
    <sheetView view="pageBreakPreview" zoomScale="55" zoomScaleNormal="85" zoomScaleSheetLayoutView="55" workbookViewId="0">
      <pane xSplit="2" ySplit="8" topLeftCell="K17" activePane="bottomRight" state="frozen"/>
      <selection pane="topRight" activeCell="C1" sqref="C1"/>
      <selection pane="bottomLeft" activeCell="A9" sqref="A9"/>
      <selection pane="bottomRight" activeCell="P9" sqref="P9:Q28"/>
    </sheetView>
  </sheetViews>
  <sheetFormatPr defaultRowHeight="15.75"/>
  <cols>
    <col min="1" max="1" width="102.7109375" style="1" customWidth="1"/>
    <col min="2" max="2" width="20" style="1" customWidth="1"/>
    <col min="3" max="3" width="23.5703125" style="1" hidden="1" customWidth="1"/>
    <col min="4" max="4" width="17.5703125" style="1" hidden="1" customWidth="1"/>
    <col min="5" max="5" width="18.140625" style="1" hidden="1" customWidth="1"/>
    <col min="6" max="6" width="15.7109375" style="1" hidden="1" customWidth="1"/>
    <col min="7" max="7" width="16" style="1" hidden="1" customWidth="1"/>
    <col min="8" max="8" width="16.140625" style="1" hidden="1" customWidth="1"/>
    <col min="9" max="9" width="18.7109375" style="1" hidden="1" customWidth="1"/>
    <col min="10" max="10" width="11.85546875" style="1" hidden="1" customWidth="1"/>
    <col min="11" max="11" width="19.7109375" style="1" customWidth="1"/>
    <col min="12" max="14" width="16.28515625" style="1" customWidth="1"/>
    <col min="15" max="15" width="21.140625" style="1" customWidth="1"/>
    <col min="16" max="16" width="19.140625" style="1" customWidth="1"/>
    <col min="17" max="17" width="14.5703125" style="1" customWidth="1"/>
    <col min="18" max="18" width="15.28515625" style="1" customWidth="1"/>
    <col min="19" max="21" width="15.7109375" style="1" customWidth="1"/>
    <col min="22" max="22" width="22" style="1" customWidth="1"/>
    <col min="23" max="23" width="16.28515625" style="1" bestFit="1" customWidth="1"/>
    <col min="24" max="24" width="15.42578125" style="1" customWidth="1"/>
    <col min="25" max="25" width="21.28515625" style="1" hidden="1" customWidth="1"/>
    <col min="26" max="26" width="17.28515625" style="1" hidden="1" customWidth="1"/>
    <col min="27" max="29" width="21.28515625" style="1" hidden="1" customWidth="1"/>
    <col min="30" max="30" width="15" style="1" hidden="1" customWidth="1"/>
    <col min="31" max="31" width="15.42578125" style="1" hidden="1" customWidth="1"/>
    <col min="32" max="32" width="18.5703125" style="1" hidden="1" customWidth="1"/>
    <col min="33" max="33" width="14.140625" style="1" hidden="1" customWidth="1"/>
    <col min="34" max="36" width="24.28515625" style="1" hidden="1" customWidth="1"/>
    <col min="37" max="37" width="16.140625" style="1" hidden="1" customWidth="1"/>
    <col min="38" max="38" width="14.42578125" style="1" hidden="1" customWidth="1"/>
    <col min="39" max="39" width="17.85546875" style="1" customWidth="1"/>
    <col min="40" max="41" width="21.28515625" style="1" customWidth="1"/>
    <col min="42" max="42" width="12.140625" style="1" customWidth="1"/>
    <col min="43" max="43" width="15" style="1" customWidth="1"/>
    <col min="44" max="45" width="13.42578125" style="1" customWidth="1"/>
    <col min="46" max="16384" width="9.140625" style="1"/>
  </cols>
  <sheetData>
    <row r="1" spans="1:65" ht="33">
      <c r="A1" s="227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5"/>
    </row>
    <row r="2" spans="1:65" ht="42" customHeight="1">
      <c r="A2" s="227" t="e">
        <f>+#REF!</f>
        <v>#REF!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5"/>
    </row>
    <row r="3" spans="1:65" ht="34.5">
      <c r="A3" s="228" t="s">
        <v>24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6"/>
    </row>
    <row r="4" spans="1:65" ht="27" thickBot="1">
      <c r="A4" s="138" t="e">
        <f>+#REF!</f>
        <v>#REF!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  <c r="Z4" s="27"/>
      <c r="AA4" s="27"/>
      <c r="AB4" s="27"/>
      <c r="AC4" s="27"/>
      <c r="AD4" s="60"/>
      <c r="AE4" s="27"/>
      <c r="AF4" s="27"/>
      <c r="AG4" s="27"/>
      <c r="AH4" s="27"/>
      <c r="AI4" s="27"/>
      <c r="AJ4" s="27"/>
      <c r="AK4" s="27" t="s">
        <v>12</v>
      </c>
      <c r="AL4" s="27"/>
      <c r="AM4" s="2"/>
    </row>
    <row r="5" spans="1:65" s="3" customFormat="1" ht="51.75" customHeight="1">
      <c r="A5" s="174" t="s">
        <v>9</v>
      </c>
      <c r="B5" s="175"/>
      <c r="C5" s="213" t="s">
        <v>21</v>
      </c>
      <c r="D5" s="215" t="s">
        <v>22</v>
      </c>
      <c r="E5" s="194" t="s">
        <v>0</v>
      </c>
      <c r="F5" s="205"/>
      <c r="G5" s="220" t="s">
        <v>21</v>
      </c>
      <c r="H5" s="215" t="s">
        <v>22</v>
      </c>
      <c r="I5" s="194" t="s">
        <v>0</v>
      </c>
      <c r="J5" s="205"/>
      <c r="K5" s="220" t="s">
        <v>91</v>
      </c>
      <c r="L5" s="215" t="s">
        <v>92</v>
      </c>
      <c r="M5" s="215" t="s">
        <v>86</v>
      </c>
      <c r="N5" s="205" t="s">
        <v>87</v>
      </c>
      <c r="O5" s="205"/>
      <c r="P5" s="194" t="s">
        <v>93</v>
      </c>
      <c r="Q5" s="205"/>
      <c r="R5" s="220" t="s">
        <v>91</v>
      </c>
      <c r="S5" s="215" t="s">
        <v>92</v>
      </c>
      <c r="T5" s="215" t="s">
        <v>86</v>
      </c>
      <c r="U5" s="205" t="s">
        <v>87</v>
      </c>
      <c r="V5" s="205"/>
      <c r="W5" s="194" t="s">
        <v>93</v>
      </c>
      <c r="X5" s="205"/>
      <c r="Y5" s="177" t="s">
        <v>21</v>
      </c>
      <c r="Z5" s="205" t="s">
        <v>22</v>
      </c>
      <c r="AA5" s="179" t="s">
        <v>86</v>
      </c>
      <c r="AB5" s="205" t="s">
        <v>87</v>
      </c>
      <c r="AC5" s="205"/>
      <c r="AD5" s="180" t="s">
        <v>0</v>
      </c>
      <c r="AE5" s="181"/>
      <c r="AF5" s="177" t="s">
        <v>21</v>
      </c>
      <c r="AG5" s="179" t="s">
        <v>22</v>
      </c>
      <c r="AH5" s="179" t="s">
        <v>86</v>
      </c>
      <c r="AI5" s="205" t="s">
        <v>87</v>
      </c>
      <c r="AJ5" s="205"/>
      <c r="AK5" s="180" t="s">
        <v>0</v>
      </c>
      <c r="AL5" s="181"/>
      <c r="AM5" s="186" t="s">
        <v>23</v>
      </c>
      <c r="AN5" s="189" t="s">
        <v>39</v>
      </c>
      <c r="AO5" s="191" t="s">
        <v>41</v>
      </c>
    </row>
    <row r="6" spans="1:65" s="3" customFormat="1" ht="9" customHeight="1">
      <c r="A6" s="174"/>
      <c r="B6" s="176"/>
      <c r="C6" s="213"/>
      <c r="D6" s="216"/>
      <c r="E6" s="211" t="s">
        <v>1</v>
      </c>
      <c r="F6" s="209" t="s">
        <v>2</v>
      </c>
      <c r="G6" s="221"/>
      <c r="H6" s="216"/>
      <c r="I6" s="211" t="s">
        <v>1</v>
      </c>
      <c r="J6" s="209" t="s">
        <v>2</v>
      </c>
      <c r="K6" s="221"/>
      <c r="L6" s="216"/>
      <c r="M6" s="216"/>
      <c r="N6" s="211" t="s">
        <v>1</v>
      </c>
      <c r="O6" s="209" t="s">
        <v>2</v>
      </c>
      <c r="P6" s="211" t="s">
        <v>1</v>
      </c>
      <c r="Q6" s="209" t="s">
        <v>2</v>
      </c>
      <c r="R6" s="221"/>
      <c r="S6" s="216"/>
      <c r="T6" s="216"/>
      <c r="U6" s="211" t="s">
        <v>1</v>
      </c>
      <c r="V6" s="209" t="s">
        <v>2</v>
      </c>
      <c r="W6" s="211" t="s">
        <v>1</v>
      </c>
      <c r="X6" s="209" t="s">
        <v>2</v>
      </c>
      <c r="Y6" s="178"/>
      <c r="Z6" s="205"/>
      <c r="AA6" s="174"/>
      <c r="AB6" s="205" t="s">
        <v>1</v>
      </c>
      <c r="AC6" s="205" t="s">
        <v>2</v>
      </c>
      <c r="AD6" s="190" t="s">
        <v>1</v>
      </c>
      <c r="AE6" s="182" t="s">
        <v>2</v>
      </c>
      <c r="AF6" s="178"/>
      <c r="AG6" s="174"/>
      <c r="AH6" s="174"/>
      <c r="AI6" s="205" t="s">
        <v>1</v>
      </c>
      <c r="AJ6" s="205" t="s">
        <v>2</v>
      </c>
      <c r="AK6" s="190" t="s">
        <v>1</v>
      </c>
      <c r="AL6" s="182" t="s">
        <v>2</v>
      </c>
      <c r="AM6" s="187"/>
      <c r="AN6" s="189"/>
      <c r="AO6" s="192"/>
    </row>
    <row r="7" spans="1:65" s="3" customFormat="1" ht="69.75" customHeight="1">
      <c r="A7" s="174"/>
      <c r="B7" s="176"/>
      <c r="C7" s="214"/>
      <c r="D7" s="217"/>
      <c r="E7" s="212"/>
      <c r="F7" s="210"/>
      <c r="G7" s="222"/>
      <c r="H7" s="217"/>
      <c r="I7" s="212"/>
      <c r="J7" s="210"/>
      <c r="K7" s="222"/>
      <c r="L7" s="217"/>
      <c r="M7" s="217"/>
      <c r="N7" s="212"/>
      <c r="O7" s="210"/>
      <c r="P7" s="212"/>
      <c r="Q7" s="210"/>
      <c r="R7" s="222"/>
      <c r="S7" s="217"/>
      <c r="T7" s="217"/>
      <c r="U7" s="212"/>
      <c r="V7" s="210"/>
      <c r="W7" s="212"/>
      <c r="X7" s="210"/>
      <c r="Y7" s="178"/>
      <c r="Z7" s="205"/>
      <c r="AA7" s="174"/>
      <c r="AB7" s="205"/>
      <c r="AC7" s="205"/>
      <c r="AD7" s="190"/>
      <c r="AE7" s="182"/>
      <c r="AF7" s="178"/>
      <c r="AG7" s="174"/>
      <c r="AH7" s="174"/>
      <c r="AI7" s="205"/>
      <c r="AJ7" s="205"/>
      <c r="AK7" s="190"/>
      <c r="AL7" s="182"/>
      <c r="AM7" s="187"/>
      <c r="AN7" s="189"/>
      <c r="AO7" s="192"/>
      <c r="AR7" s="196" t="s">
        <v>43</v>
      </c>
      <c r="AS7" s="196"/>
      <c r="AT7" s="196" t="s">
        <v>46</v>
      </c>
      <c r="AU7" s="196"/>
      <c r="AV7" s="196" t="s">
        <v>47</v>
      </c>
      <c r="AW7" s="196"/>
      <c r="AX7" s="196" t="s">
        <v>50</v>
      </c>
      <c r="AY7" s="196"/>
      <c r="AZ7" s="196" t="s">
        <v>52</v>
      </c>
      <c r="BA7" s="196"/>
      <c r="BB7" s="196" t="s">
        <v>54</v>
      </c>
      <c r="BC7" s="196"/>
      <c r="BD7" s="196" t="s">
        <v>55</v>
      </c>
      <c r="BE7" s="196"/>
      <c r="BF7" s="196" t="s">
        <v>66</v>
      </c>
      <c r="BG7" s="196"/>
      <c r="BH7" s="196" t="s">
        <v>67</v>
      </c>
      <c r="BI7" s="196"/>
      <c r="BJ7" s="196" t="s">
        <v>68</v>
      </c>
      <c r="BK7" s="196"/>
      <c r="BL7" s="196" t="s">
        <v>69</v>
      </c>
      <c r="BM7" s="196"/>
    </row>
    <row r="8" spans="1:65" ht="23.25">
      <c r="A8" s="28" t="s">
        <v>3</v>
      </c>
      <c r="B8" s="29"/>
      <c r="C8" s="224" t="s">
        <v>48</v>
      </c>
      <c r="D8" s="224"/>
      <c r="E8" s="224"/>
      <c r="F8" s="225"/>
      <c r="G8" s="226" t="s">
        <v>49</v>
      </c>
      <c r="H8" s="224"/>
      <c r="I8" s="224"/>
      <c r="J8" s="208"/>
      <c r="K8" s="200" t="s">
        <v>71</v>
      </c>
      <c r="L8" s="224"/>
      <c r="M8" s="224"/>
      <c r="N8" s="224"/>
      <c r="O8" s="224"/>
      <c r="P8" s="224"/>
      <c r="Q8" s="208"/>
      <c r="R8" s="200" t="s">
        <v>72</v>
      </c>
      <c r="S8" s="224"/>
      <c r="T8" s="224"/>
      <c r="U8" s="224"/>
      <c r="V8" s="224"/>
      <c r="W8" s="224"/>
      <c r="X8" s="225"/>
      <c r="Y8" s="198" t="s">
        <v>84</v>
      </c>
      <c r="Z8" s="198"/>
      <c r="AA8" s="198"/>
      <c r="AB8" s="198"/>
      <c r="AC8" s="198"/>
      <c r="AD8" s="198"/>
      <c r="AE8" s="198"/>
      <c r="AF8" s="208" t="s">
        <v>85</v>
      </c>
      <c r="AG8" s="198"/>
      <c r="AH8" s="198"/>
      <c r="AI8" s="198"/>
      <c r="AJ8" s="198"/>
      <c r="AK8" s="198"/>
      <c r="AL8" s="199"/>
      <c r="AM8" s="188"/>
      <c r="AN8" s="189"/>
      <c r="AO8" s="193"/>
      <c r="AR8" s="2" t="s">
        <v>44</v>
      </c>
      <c r="AS8" s="2" t="s">
        <v>45</v>
      </c>
      <c r="AT8" s="2" t="s">
        <v>44</v>
      </c>
      <c r="AU8" s="2" t="s">
        <v>45</v>
      </c>
      <c r="AV8" s="2" t="s">
        <v>44</v>
      </c>
      <c r="AW8" s="2" t="s">
        <v>45</v>
      </c>
      <c r="AX8" s="2" t="s">
        <v>44</v>
      </c>
      <c r="AY8" s="2" t="s">
        <v>45</v>
      </c>
      <c r="AZ8" s="2" t="s">
        <v>44</v>
      </c>
      <c r="BA8" s="2" t="s">
        <v>45</v>
      </c>
      <c r="BB8" s="2" t="s">
        <v>44</v>
      </c>
      <c r="BC8" s="2" t="s">
        <v>45</v>
      </c>
      <c r="BD8" s="2" t="s">
        <v>44</v>
      </c>
      <c r="BE8" s="2" t="s">
        <v>45</v>
      </c>
      <c r="BF8" s="2" t="s">
        <v>44</v>
      </c>
      <c r="BG8" s="2" t="s">
        <v>45</v>
      </c>
      <c r="BH8" s="2" t="s">
        <v>44</v>
      </c>
      <c r="BI8" s="2" t="s">
        <v>45</v>
      </c>
      <c r="BJ8" s="2" t="s">
        <v>44</v>
      </c>
      <c r="BK8" s="2" t="s">
        <v>45</v>
      </c>
      <c r="BL8" s="2" t="s">
        <v>44</v>
      </c>
      <c r="BM8" s="2" t="s">
        <v>45</v>
      </c>
    </row>
    <row r="9" spans="1:65" ht="56.25" customHeight="1">
      <c r="A9" s="68" t="s">
        <v>20</v>
      </c>
      <c r="B9" s="69">
        <v>3111100</v>
      </c>
      <c r="C9">
        <v>17998.817999999999</v>
      </c>
      <c r="D9" s="71" t="e">
        <f t="shared" ref="D9:D27" si="0">+Z9+AR9+AT9+AV9+AX9+AZ9+BB9+BD9+BF9+BH9+BJ9+BL9</f>
        <v>#REF!</v>
      </c>
      <c r="E9" s="71" t="e">
        <f t="shared" ref="E9:E23" si="1">+D9-C9</f>
        <v>#REF!</v>
      </c>
      <c r="F9" s="73" t="e">
        <f>D9/C9</f>
        <v>#REF!</v>
      </c>
      <c r="G9" s="73">
        <f>+C9*AM9/100</f>
        <v>12599.1726</v>
      </c>
      <c r="H9" s="71" t="e">
        <f>+AG9+AS9+AU9+AW9+AY9+BA9+BC9+BE9+BG9+BI9+BK9+BM9</f>
        <v>#REF!</v>
      </c>
      <c r="I9" s="71" t="e">
        <f>+H9-G9</f>
        <v>#REF!</v>
      </c>
      <c r="J9" s="95" t="e">
        <f>H9/G9</f>
        <v>#REF!</v>
      </c>
      <c r="K9" s="123">
        <v>3840.5</v>
      </c>
      <c r="L9" s="124" t="e">
        <f t="shared" ref="L9:L26" si="2">+Z9+AR9+AT9</f>
        <v>#REF!</v>
      </c>
      <c r="M9" s="124">
        <v>2807.1362192300003</v>
      </c>
      <c r="N9" s="124" t="e">
        <f>+L9-M9</f>
        <v>#REF!</v>
      </c>
      <c r="O9" s="134" t="e">
        <f>+L9/M9</f>
        <v>#REF!</v>
      </c>
      <c r="P9" s="124" t="e">
        <f t="shared" ref="P9:P21" si="3">+L9-K9</f>
        <v>#REF!</v>
      </c>
      <c r="Q9" s="125" t="e">
        <f>L9/K9</f>
        <v>#REF!</v>
      </c>
      <c r="R9" s="100">
        <f>+K9*AM9/100</f>
        <v>2688.35</v>
      </c>
      <c r="S9" s="74" t="e">
        <f>+AG9+AS9+AU9</f>
        <v>#REF!</v>
      </c>
      <c r="T9" s="124">
        <v>1463.2108339996</v>
      </c>
      <c r="U9" s="71" t="e">
        <f>+S9-T9</f>
        <v>#REF!</v>
      </c>
      <c r="V9" s="134" t="e">
        <f>+S9/T9</f>
        <v>#REF!</v>
      </c>
      <c r="W9" s="71" t="e">
        <f>+S9-R9</f>
        <v>#REF!</v>
      </c>
      <c r="X9" s="132" t="e">
        <f>S9/R9</f>
        <v>#REF!</v>
      </c>
      <c r="Y9" s="100">
        <v>1685.5</v>
      </c>
      <c r="Z9" s="123" t="e">
        <f>+#REF!+#REF!+#REF!+#REF!+#REF!+#REF!</f>
        <v>#REF!</v>
      </c>
      <c r="AA9" s="90">
        <v>1342.1737273399999</v>
      </c>
      <c r="AB9" t="e">
        <f>+Z9-AA9</f>
        <v>#REF!</v>
      </c>
      <c r="AC9" t="e">
        <f>+Z9/AA9</f>
        <v>#REF!</v>
      </c>
      <c r="AD9" s="123" t="e">
        <f t="shared" ref="AD9:AD21" si="4">+Z9-Y9</f>
        <v>#REF!</v>
      </c>
      <c r="AE9" s="126" t="e">
        <f>Z9/Y9</f>
        <v>#REF!</v>
      </c>
      <c r="AF9" s="100">
        <f>+Y9*AM9/100</f>
        <v>1179.8499999999999</v>
      </c>
      <c r="AG9" s="71" t="e">
        <f>+Z9*AM9/100</f>
        <v>#REF!</v>
      </c>
      <c r="AH9" s="90">
        <v>697.93033821680001</v>
      </c>
      <c r="AI9" t="e">
        <f>+AG9-AH9</f>
        <v>#REF!</v>
      </c>
      <c r="AJ9" t="e">
        <f>+AG9/AH9</f>
        <v>#REF!</v>
      </c>
      <c r="AK9" s="74" t="e">
        <f>+AG9-AF9</f>
        <v>#REF!</v>
      </c>
      <c r="AL9" s="95" t="e">
        <f>AG9/AF9</f>
        <v>#REF!</v>
      </c>
      <c r="AM9" s="25">
        <v>70</v>
      </c>
      <c r="AN9" s="10" t="s">
        <v>31</v>
      </c>
      <c r="AO9" s="16"/>
      <c r="AP9" s="24" t="e">
        <f>+Z9-BB9</f>
        <v>#REF!</v>
      </c>
      <c r="AQ9" s="24">
        <f>+C9+Y9</f>
        <v>19684.317999999999</v>
      </c>
      <c r="AR9" s="21">
        <v>1074.7429073199999</v>
      </c>
      <c r="AS9" s="21">
        <v>756.62003512399974</v>
      </c>
      <c r="AT9" s="21">
        <v>1106.5205617300003</v>
      </c>
      <c r="AU9" s="21">
        <v>774.56439321100015</v>
      </c>
      <c r="AV9" s="23"/>
      <c r="AW9" s="23"/>
      <c r="BB9" s="23"/>
    </row>
    <row r="10" spans="1:65" ht="72.75" customHeight="1">
      <c r="A10" s="75" t="s">
        <v>19</v>
      </c>
      <c r="B10" s="69">
        <v>3111401</v>
      </c>
      <c r="C10">
        <v>370</v>
      </c>
      <c r="D10" s="71" t="e">
        <f t="shared" si="0"/>
        <v>#REF!</v>
      </c>
      <c r="E10" s="71" t="e">
        <f t="shared" si="1"/>
        <v>#REF!</v>
      </c>
      <c r="F10" s="73" t="e">
        <f t="shared" ref="F10:F23" si="5">D10/C10*100</f>
        <v>#REF!</v>
      </c>
      <c r="G10" s="73">
        <f>+C10*AM10/100</f>
        <v>370</v>
      </c>
      <c r="H10" s="71" t="e">
        <f>+AG10+AS10+AU10+AW10+AY10+BA10+BC10+BE10+BG10+BI10+BK10+BM10</f>
        <v>#REF!</v>
      </c>
      <c r="I10" s="71" t="e">
        <f>+H10-G10</f>
        <v>#REF!</v>
      </c>
      <c r="J10" s="95" t="e">
        <f t="shared" ref="J10:J28" si="6">H10/G10</f>
        <v>#REF!</v>
      </c>
      <c r="K10" s="129">
        <v>82.6</v>
      </c>
      <c r="L10" s="124" t="e">
        <f t="shared" si="2"/>
        <v>#REF!</v>
      </c>
      <c r="M10" s="124">
        <v>144.20139257</v>
      </c>
      <c r="N10" s="124" t="e">
        <f t="shared" ref="N10:N27" si="7">+L10-M10</f>
        <v>#REF!</v>
      </c>
      <c r="O10" s="134" t="e">
        <f t="shared" ref="O10:O27" si="8">+L10/M10</f>
        <v>#REF!</v>
      </c>
      <c r="P10" s="74" t="e">
        <f t="shared" si="3"/>
        <v>#REF!</v>
      </c>
      <c r="Q10" s="102" t="e">
        <f>L10/K10</f>
        <v>#REF!</v>
      </c>
      <c r="R10" s="100">
        <f>+K10*AM10/100</f>
        <v>82.6</v>
      </c>
      <c r="S10" s="74" t="e">
        <f>+AG10+AS10+AU10</f>
        <v>#REF!</v>
      </c>
      <c r="T10" s="124">
        <v>144.20139257</v>
      </c>
      <c r="U10" s="71" t="e">
        <f t="shared" ref="U10:U27" si="9">+S10-T10</f>
        <v>#REF!</v>
      </c>
      <c r="V10" s="134" t="e">
        <f t="shared" ref="V10:V27" si="10">+S10/T10</f>
        <v>#REF!</v>
      </c>
      <c r="W10" s="71" t="e">
        <f>+S10-R10</f>
        <v>#REF!</v>
      </c>
      <c r="X10" s="132" t="e">
        <f t="shared" ref="X10:X21" si="11">S10/R10</f>
        <v>#REF!</v>
      </c>
      <c r="Y10" s="100">
        <v>27.257999999999999</v>
      </c>
      <c r="Z10" s="71" t="e">
        <f>+#REF!+#REF!+#REF!+#REF!+#REF!+#REF!+#REF!+#REF!+#REF!+#REF!+#REF!</f>
        <v>#REF!</v>
      </c>
      <c r="AA10" s="90">
        <v>50.590837739999998</v>
      </c>
      <c r="AB10" t="e">
        <f t="shared" ref="AB10:AB27" si="12">+Z10-AA10</f>
        <v>#REF!</v>
      </c>
      <c r="AC10" t="e">
        <f t="shared" ref="AC10:AC28" si="13">+Z10/AA10</f>
        <v>#REF!</v>
      </c>
      <c r="AD10" s="71" t="e">
        <f t="shared" si="4"/>
        <v>#REF!</v>
      </c>
      <c r="AE10" s="131" t="e">
        <f>Z10/Y10</f>
        <v>#REF!</v>
      </c>
      <c r="AF10" s="100">
        <f>+Y10*AM10/100</f>
        <v>27.257999999999996</v>
      </c>
      <c r="AG10" s="71" t="e">
        <f>+Z10*AM10/100</f>
        <v>#REF!</v>
      </c>
      <c r="AH10" s="90">
        <v>50.590837739999998</v>
      </c>
      <c r="AI10" t="e">
        <f t="shared" ref="AI10:AI27" si="14">+AG10-AH10</f>
        <v>#REF!</v>
      </c>
      <c r="AJ10" t="e">
        <f t="shared" ref="AJ10:AJ28" si="15">+AG10/AH10</f>
        <v>#REF!</v>
      </c>
      <c r="AK10" s="74" t="e">
        <f>+AG10-AF10</f>
        <v>#REF!</v>
      </c>
      <c r="AL10" s="131" t="e">
        <f>AG10/AF10</f>
        <v>#REF!</v>
      </c>
      <c r="AM10" s="25">
        <v>100</v>
      </c>
      <c r="AN10" s="11" t="s">
        <v>35</v>
      </c>
      <c r="AO10" s="16"/>
      <c r="AP10" s="24" t="e">
        <f>+Z10-BB10</f>
        <v>#REF!</v>
      </c>
      <c r="AQ10" s="24">
        <f>+C10+Y10</f>
        <v>397.25799999999998</v>
      </c>
      <c r="AR10" s="21">
        <v>30.548215219999999</v>
      </c>
      <c r="AS10" s="21">
        <v>30.548215219999996</v>
      </c>
      <c r="AT10" s="21">
        <v>31.244326679999997</v>
      </c>
      <c r="AU10" s="21">
        <v>31.244326679999993</v>
      </c>
      <c r="AV10" s="23"/>
      <c r="AW10" s="23"/>
      <c r="BB10" s="23"/>
    </row>
    <row r="11" spans="1:65" ht="56.25" customHeight="1">
      <c r="A11" s="75" t="s">
        <v>18</v>
      </c>
      <c r="B11" s="69">
        <v>3112101</v>
      </c>
      <c r="C11">
        <v>5571.9769999999999</v>
      </c>
      <c r="D11" s="71" t="e">
        <f t="shared" si="0"/>
        <v>#REF!</v>
      </c>
      <c r="E11" s="71" t="e">
        <f t="shared" si="1"/>
        <v>#REF!</v>
      </c>
      <c r="F11" s="73" t="e">
        <f t="shared" si="5"/>
        <v>#REF!</v>
      </c>
      <c r="G11" s="100" t="s">
        <v>79</v>
      </c>
      <c r="H11" s="90" t="s">
        <v>79</v>
      </c>
      <c r="I11" s="90" t="s">
        <v>79</v>
      </c>
      <c r="J11" s="117" t="s">
        <v>79</v>
      </c>
      <c r="K11" s="129">
        <v>1699.8409999999999</v>
      </c>
      <c r="L11" s="124" t="e">
        <f t="shared" si="2"/>
        <v>#REF!</v>
      </c>
      <c r="M11" s="124">
        <v>367.05747176</v>
      </c>
      <c r="N11" s="124" t="e">
        <f t="shared" si="7"/>
        <v>#REF!</v>
      </c>
      <c r="O11" s="134" t="e">
        <f t="shared" si="8"/>
        <v>#REF!</v>
      </c>
      <c r="P11" s="74" t="e">
        <f t="shared" si="3"/>
        <v>#REF!</v>
      </c>
      <c r="Q11" s="132" t="e">
        <f>L11/K11</f>
        <v>#REF!</v>
      </c>
      <c r="R11" s="100" t="s">
        <v>79</v>
      </c>
      <c r="S11" s="74"/>
      <c r="T11" s="124"/>
      <c r="U11" s="71">
        <f t="shared" si="9"/>
        <v>0</v>
      </c>
      <c r="V11" s="134"/>
      <c r="W11" s="90" t="s">
        <v>79</v>
      </c>
      <c r="X11" s="118" t="s">
        <v>79</v>
      </c>
      <c r="Y11" s="90">
        <v>500</v>
      </c>
      <c r="Z11" s="71" t="e">
        <f>+#REF!+#REF!+#REF!+#REF!+#REF!+#REF!+#REF!+#REF!+#REF!+#REF!+#REF!+#REF!+#REF!+#REF!+#REF!</f>
        <v>#REF!</v>
      </c>
      <c r="AA11" s="90">
        <v>107.57186879000002</v>
      </c>
      <c r="AB11" t="e">
        <f t="shared" si="12"/>
        <v>#REF!</v>
      </c>
      <c r="AC11" t="e">
        <f t="shared" si="13"/>
        <v>#REF!</v>
      </c>
      <c r="AD11" s="71" t="e">
        <f t="shared" si="4"/>
        <v>#REF!</v>
      </c>
      <c r="AE11" s="131" t="e">
        <f>Z11/Y11</f>
        <v>#REF!</v>
      </c>
      <c r="AF11" s="100" t="s">
        <v>79</v>
      </c>
      <c r="AG11" s="90" t="s">
        <v>79</v>
      </c>
      <c r="AH11" s="90"/>
      <c r="AI11"/>
      <c r="AJ11"/>
      <c r="AK11" s="90" t="s">
        <v>79</v>
      </c>
      <c r="AL11" s="117" t="s">
        <v>79</v>
      </c>
      <c r="AM11" s="9">
        <v>0</v>
      </c>
      <c r="AN11" s="11" t="s">
        <v>28</v>
      </c>
      <c r="AO11" s="19" t="s">
        <v>40</v>
      </c>
      <c r="AP11" s="24" t="e">
        <f>+Z11-BB11</f>
        <v>#REF!</v>
      </c>
      <c r="AQ11" s="24">
        <f>+C11+Y11</f>
        <v>6071.9769999999999</v>
      </c>
      <c r="AR11" s="21">
        <v>234.36239576999998</v>
      </c>
      <c r="AS11" s="21" t="s">
        <v>79</v>
      </c>
      <c r="AT11" s="21">
        <v>286.94206987999996</v>
      </c>
      <c r="AU11" s="21" t="s">
        <v>79</v>
      </c>
      <c r="AV11" s="23"/>
      <c r="AW11" s="23"/>
      <c r="BB11" s="23"/>
    </row>
    <row r="12" spans="1:65" ht="56.25" customHeight="1">
      <c r="A12" s="75" t="s">
        <v>76</v>
      </c>
      <c r="B12" s="69">
        <v>3112121</v>
      </c>
      <c r="C12">
        <v>683</v>
      </c>
      <c r="D12" s="71" t="e">
        <f t="shared" si="0"/>
        <v>#REF!</v>
      </c>
      <c r="E12" s="71" t="e">
        <f>+D12-C12</f>
        <v>#REF!</v>
      </c>
      <c r="F12" s="73" t="e">
        <f>D12/C12*100</f>
        <v>#REF!</v>
      </c>
      <c r="G12" s="100" t="s">
        <v>79</v>
      </c>
      <c r="H12" s="90" t="s">
        <v>79</v>
      </c>
      <c r="I12" s="90" t="s">
        <v>79</v>
      </c>
      <c r="J12" s="117" t="s">
        <v>79</v>
      </c>
      <c r="K12" s="129"/>
      <c r="L12" s="124" t="e">
        <f t="shared" si="2"/>
        <v>#REF!</v>
      </c>
      <c r="M12" s="124"/>
      <c r="N12" s="124" t="e">
        <f t="shared" si="7"/>
        <v>#REF!</v>
      </c>
      <c r="O12" s="134"/>
      <c r="P12" s="74" t="e">
        <f t="shared" si="3"/>
        <v>#REF!</v>
      </c>
      <c r="Q12" s="102"/>
      <c r="R12" s="100" t="s">
        <v>79</v>
      </c>
      <c r="S12" s="74"/>
      <c r="T12" s="124"/>
      <c r="U12" s="71">
        <f t="shared" si="9"/>
        <v>0</v>
      </c>
      <c r="V12" s="134"/>
      <c r="W12" s="90" t="s">
        <v>79</v>
      </c>
      <c r="X12" s="118" t="s">
        <v>79</v>
      </c>
      <c r="Y12" s="100"/>
      <c r="Z12" s="71" t="e">
        <f>+#REF!+#REF!+#REF!+#REF!+#REF!+#REF!+#REF!+#REF!+#REF!+#REF!+#REF!+#REF!+#REF!+#REF!</f>
        <v>#REF!</v>
      </c>
      <c r="AA12" s="90"/>
      <c r="AB12" t="e">
        <f t="shared" si="12"/>
        <v>#REF!</v>
      </c>
      <c r="AC12"/>
      <c r="AD12" s="71" t="e">
        <f t="shared" si="4"/>
        <v>#REF!</v>
      </c>
      <c r="AE12" s="95"/>
      <c r="AF12" s="100" t="s">
        <v>79</v>
      </c>
      <c r="AG12" s="90" t="s">
        <v>79</v>
      </c>
      <c r="AH12" s="90"/>
      <c r="AI12"/>
      <c r="AJ12"/>
      <c r="AK12" s="90" t="s">
        <v>79</v>
      </c>
      <c r="AL12" s="117" t="s">
        <v>79</v>
      </c>
      <c r="AM12" s="9">
        <v>0</v>
      </c>
      <c r="AN12" s="11"/>
      <c r="AO12" s="19"/>
      <c r="AP12" s="24"/>
      <c r="AQ12" s="24"/>
      <c r="AR12" s="21">
        <v>14.023</v>
      </c>
      <c r="AS12" s="21" t="s">
        <v>79</v>
      </c>
      <c r="AT12" s="21">
        <v>0</v>
      </c>
      <c r="AU12" s="21" t="s">
        <v>79</v>
      </c>
      <c r="AV12" s="23"/>
      <c r="AW12" s="23"/>
      <c r="BB12" s="23"/>
    </row>
    <row r="13" spans="1:65" ht="56.25" customHeight="1">
      <c r="A13" s="75" t="s">
        <v>57</v>
      </c>
      <c r="B13" s="69">
        <v>3112501</v>
      </c>
      <c r="C13">
        <v>2575.3020000000001</v>
      </c>
      <c r="D13" s="71" t="e">
        <f t="shared" si="0"/>
        <v>#REF!</v>
      </c>
      <c r="E13" s="71" t="e">
        <f t="shared" si="1"/>
        <v>#REF!</v>
      </c>
      <c r="F13" s="73" t="e">
        <f t="shared" si="5"/>
        <v>#REF!</v>
      </c>
      <c r="G13" s="73">
        <f>+C13*AM13/100</f>
        <v>2575.3020000000001</v>
      </c>
      <c r="H13" s="71" t="e">
        <f>+AG13+AS13+AU13+AW13+AY13+BA13+BC13+BE13+BG13+BI13+BK13+BM13</f>
        <v>#REF!</v>
      </c>
      <c r="I13" s="71" t="e">
        <f>+H13-G13</f>
        <v>#REF!</v>
      </c>
      <c r="J13" s="95" t="e">
        <f t="shared" si="6"/>
        <v>#REF!</v>
      </c>
      <c r="K13" s="129">
        <v>607.5</v>
      </c>
      <c r="L13" s="124" t="e">
        <f t="shared" si="2"/>
        <v>#REF!</v>
      </c>
      <c r="M13" s="124">
        <v>633.54832488</v>
      </c>
      <c r="N13" s="124" t="e">
        <f t="shared" si="7"/>
        <v>#REF!</v>
      </c>
      <c r="O13" s="134" t="e">
        <f t="shared" si="8"/>
        <v>#REF!</v>
      </c>
      <c r="P13" s="74" t="e">
        <f t="shared" si="3"/>
        <v>#REF!</v>
      </c>
      <c r="Q13" s="102" t="e">
        <f t="shared" ref="Q13:Q21" si="16">L13/K13</f>
        <v>#REF!</v>
      </c>
      <c r="R13" s="100">
        <f>+K13*AM13/100</f>
        <v>607.5</v>
      </c>
      <c r="S13" s="74" t="e">
        <f>+AG13+AS13+AU13</f>
        <v>#REF!</v>
      </c>
      <c r="T13" s="124">
        <v>633.54832488</v>
      </c>
      <c r="U13" s="71" t="e">
        <f t="shared" si="9"/>
        <v>#REF!</v>
      </c>
      <c r="V13" s="134" t="e">
        <f t="shared" si="10"/>
        <v>#REF!</v>
      </c>
      <c r="W13" s="71" t="e">
        <f>+S13-R13</f>
        <v>#REF!</v>
      </c>
      <c r="X13" s="132" t="e">
        <f t="shared" si="11"/>
        <v>#REF!</v>
      </c>
      <c r="Y13" s="100">
        <v>283.59399999999999</v>
      </c>
      <c r="Z13" s="71" t="e">
        <f>+#REF!+#REF!+#REF!+#REF!+#REF!+#REF!+#REF!+#REF!+#REF!+#REF!+#REF!+#REF!+#REF!+#REF!+#REF!+#REF!+#REF!+#REF!+#REF!+#REF!+#REF!+#REF!+#REF!</f>
        <v>#REF!</v>
      </c>
      <c r="AA13" s="90">
        <v>76.175372409999966</v>
      </c>
      <c r="AB13" t="e">
        <f t="shared" si="12"/>
        <v>#REF!</v>
      </c>
      <c r="AC13" t="e">
        <f t="shared" si="13"/>
        <v>#REF!</v>
      </c>
      <c r="AD13" s="71" t="e">
        <f t="shared" si="4"/>
        <v>#REF!</v>
      </c>
      <c r="AE13" s="131" t="e">
        <f t="shared" ref="AE13:AE21" si="17">Z13/Y13</f>
        <v>#REF!</v>
      </c>
      <c r="AF13" s="100">
        <f>+Y13*AM13/100</f>
        <v>283.59399999999999</v>
      </c>
      <c r="AG13" s="71" t="e">
        <f>+Z13*AM13/100</f>
        <v>#REF!</v>
      </c>
      <c r="AH13" s="90">
        <v>76.175372409999966</v>
      </c>
      <c r="AI13" t="e">
        <f t="shared" si="14"/>
        <v>#REF!</v>
      </c>
      <c r="AJ13" t="e">
        <f t="shared" si="15"/>
        <v>#REF!</v>
      </c>
      <c r="AK13" s="74" t="e">
        <f>+AG13-AF13</f>
        <v>#REF!</v>
      </c>
      <c r="AL13" s="131" t="e">
        <f>AG13/AF13</f>
        <v>#REF!</v>
      </c>
      <c r="AM13" s="25">
        <v>100</v>
      </c>
      <c r="AN13" s="7" t="s">
        <v>36</v>
      </c>
      <c r="AO13" s="17"/>
      <c r="AP13" s="24" t="e">
        <f t="shared" ref="AP13:AP19" si="18">+Z13-BB13</f>
        <v>#REF!</v>
      </c>
      <c r="AQ13" s="24">
        <f t="shared" ref="AQ13:AQ25" si="19">+C13+Y13</f>
        <v>2858.8960000000002</v>
      </c>
      <c r="AR13" s="21">
        <v>95.596090320000002</v>
      </c>
      <c r="AS13" s="21">
        <v>95.596090320000002</v>
      </c>
      <c r="AT13" s="21">
        <v>279.33000972000002</v>
      </c>
      <c r="AU13" s="21">
        <v>279.33000972000002</v>
      </c>
      <c r="AV13" s="23"/>
      <c r="AW13" s="23"/>
      <c r="BB13" s="23"/>
    </row>
    <row r="14" spans="1:65" ht="56.25" customHeight="1">
      <c r="A14" s="75" t="s">
        <v>6</v>
      </c>
      <c r="B14" s="69">
        <v>3131101</v>
      </c>
      <c r="C14">
        <v>2571.8530000000001</v>
      </c>
      <c r="D14" s="71" t="e">
        <f t="shared" si="0"/>
        <v>#REF!</v>
      </c>
      <c r="E14" s="71" t="e">
        <f t="shared" si="1"/>
        <v>#REF!</v>
      </c>
      <c r="F14" s="73" t="e">
        <f t="shared" si="5"/>
        <v>#REF!</v>
      </c>
      <c r="G14" s="73">
        <f>+C14*AM14/100</f>
        <v>2571.8530000000001</v>
      </c>
      <c r="H14" s="71" t="e">
        <f>+AG14+AS14+AU14+AW14+AY14+BA14+BC14+BE14+BG14+BI14+BK14+BM14</f>
        <v>#REF!</v>
      </c>
      <c r="I14" s="71" t="e">
        <f>+H14-G14</f>
        <v>#REF!</v>
      </c>
      <c r="J14" s="95" t="e">
        <f t="shared" si="6"/>
        <v>#REF!</v>
      </c>
      <c r="K14" s="129">
        <v>1140.5</v>
      </c>
      <c r="L14" s="124" t="e">
        <f t="shared" si="2"/>
        <v>#REF!</v>
      </c>
      <c r="M14" s="124">
        <v>564.91890663000004</v>
      </c>
      <c r="N14" s="124" t="e">
        <f t="shared" si="7"/>
        <v>#REF!</v>
      </c>
      <c r="O14" s="134" t="e">
        <f t="shared" si="8"/>
        <v>#REF!</v>
      </c>
      <c r="P14" s="74" t="e">
        <f t="shared" si="3"/>
        <v>#REF!</v>
      </c>
      <c r="Q14" s="102" t="e">
        <f t="shared" si="16"/>
        <v>#REF!</v>
      </c>
      <c r="R14" s="100">
        <f>+K14*AM14/100</f>
        <v>1140.5</v>
      </c>
      <c r="S14" s="74" t="e">
        <f>+AG14+AS14+AU14</f>
        <v>#REF!</v>
      </c>
      <c r="T14" s="124">
        <v>564.91890663000004</v>
      </c>
      <c r="U14" s="71" t="e">
        <f t="shared" si="9"/>
        <v>#REF!</v>
      </c>
      <c r="V14" s="134" t="e">
        <f t="shared" si="10"/>
        <v>#REF!</v>
      </c>
      <c r="W14" s="71" t="e">
        <f>+S14-R14</f>
        <v>#REF!</v>
      </c>
      <c r="X14" s="132" t="e">
        <f t="shared" si="11"/>
        <v>#REF!</v>
      </c>
      <c r="Y14" s="100">
        <v>640.66300000000001</v>
      </c>
      <c r="Z14" s="71" t="e">
        <f>+#REF!+#REF!+#REF!+#REF!+#REF!</f>
        <v>#REF!</v>
      </c>
      <c r="AA14" s="90">
        <v>263.78513025000001</v>
      </c>
      <c r="AB14" t="e">
        <f t="shared" si="12"/>
        <v>#REF!</v>
      </c>
      <c r="AC14" t="e">
        <f t="shared" si="13"/>
        <v>#REF!</v>
      </c>
      <c r="AD14" s="71" t="e">
        <f t="shared" si="4"/>
        <v>#REF!</v>
      </c>
      <c r="AE14" s="131" t="e">
        <f t="shared" si="17"/>
        <v>#REF!</v>
      </c>
      <c r="AF14" s="100">
        <f>+Y14*AM14/100</f>
        <v>640.66300000000001</v>
      </c>
      <c r="AG14" s="71" t="e">
        <f>+Z14*AM14/100</f>
        <v>#REF!</v>
      </c>
      <c r="AH14" s="90">
        <v>263.78513025000001</v>
      </c>
      <c r="AI14" t="e">
        <f t="shared" si="14"/>
        <v>#REF!</v>
      </c>
      <c r="AJ14" t="e">
        <f t="shared" si="15"/>
        <v>#REF!</v>
      </c>
      <c r="AK14" s="74" t="e">
        <f>+AG14-AF14</f>
        <v>#REF!</v>
      </c>
      <c r="AL14" s="131" t="e">
        <f>AG14/AF14</f>
        <v>#REF!</v>
      </c>
      <c r="AM14" s="25">
        <v>100</v>
      </c>
      <c r="AN14" s="14" t="s">
        <v>37</v>
      </c>
      <c r="AO14" s="19"/>
      <c r="AP14" s="24" t="e">
        <f t="shared" si="18"/>
        <v>#REF!</v>
      </c>
      <c r="AQ14" s="24">
        <f t="shared" si="19"/>
        <v>3212.5160000000001</v>
      </c>
      <c r="AR14" s="21">
        <v>332.1428224</v>
      </c>
      <c r="AS14" s="21">
        <v>332.1428224</v>
      </c>
      <c r="AT14" s="21">
        <v>333.98334090999998</v>
      </c>
      <c r="AU14" s="21">
        <v>333.98334090999998</v>
      </c>
      <c r="AV14" s="23"/>
      <c r="AW14" s="23"/>
      <c r="BB14" s="23"/>
    </row>
    <row r="15" spans="1:65" ht="56.25" customHeight="1">
      <c r="A15" s="75" t="s">
        <v>25</v>
      </c>
      <c r="B15" s="69">
        <v>3131204</v>
      </c>
      <c r="C15">
        <v>3377.6439999999998</v>
      </c>
      <c r="D15" s="71" t="e">
        <f t="shared" si="0"/>
        <v>#REF!</v>
      </c>
      <c r="E15" s="71" t="e">
        <f t="shared" si="1"/>
        <v>#REF!</v>
      </c>
      <c r="F15" s="73" t="e">
        <f t="shared" si="5"/>
        <v>#REF!</v>
      </c>
      <c r="G15" s="73">
        <f>+C15*AM15/100</f>
        <v>3377.6439999999998</v>
      </c>
      <c r="H15" s="71" t="e">
        <f>+AG15+AS15+AU15+AW15+AY15+BA15+BC15+BE15+BG15+BI15+BK15+BM15</f>
        <v>#REF!</v>
      </c>
      <c r="I15" s="71" t="e">
        <f>+H15-G15</f>
        <v>#REF!</v>
      </c>
      <c r="J15" s="95" t="e">
        <f t="shared" si="6"/>
        <v>#REF!</v>
      </c>
      <c r="K15" s="129">
        <v>1194.7</v>
      </c>
      <c r="L15" s="124" t="e">
        <f t="shared" si="2"/>
        <v>#REF!</v>
      </c>
      <c r="M15" s="124">
        <v>686.12929952999991</v>
      </c>
      <c r="N15" s="124" t="e">
        <f t="shared" si="7"/>
        <v>#REF!</v>
      </c>
      <c r="O15" s="134" t="e">
        <f t="shared" si="8"/>
        <v>#REF!</v>
      </c>
      <c r="P15" s="74" t="e">
        <f t="shared" si="3"/>
        <v>#REF!</v>
      </c>
      <c r="Q15" s="102" t="e">
        <f t="shared" si="16"/>
        <v>#REF!</v>
      </c>
      <c r="R15" s="100">
        <f>+K15*AM15/100</f>
        <v>1194.7</v>
      </c>
      <c r="S15" s="74" t="e">
        <f>+AG15+AS15+AU15</f>
        <v>#REF!</v>
      </c>
      <c r="T15" s="124">
        <v>686.12929952999991</v>
      </c>
      <c r="U15" s="71" t="e">
        <f t="shared" si="9"/>
        <v>#REF!</v>
      </c>
      <c r="V15" s="134" t="e">
        <f t="shared" si="10"/>
        <v>#REF!</v>
      </c>
      <c r="W15" s="71" t="e">
        <f>+S15-R15</f>
        <v>#REF!</v>
      </c>
      <c r="X15" s="102" t="e">
        <f t="shared" si="11"/>
        <v>#REF!</v>
      </c>
      <c r="Y15" s="100">
        <v>532.11500000000001</v>
      </c>
      <c r="Z15" s="71" t="e">
        <f>+#REF!</f>
        <v>#REF!</v>
      </c>
      <c r="AA15" s="90">
        <v>302.80814730999992</v>
      </c>
      <c r="AB15" t="e">
        <f t="shared" si="12"/>
        <v>#REF!</v>
      </c>
      <c r="AC15" t="e">
        <f t="shared" si="13"/>
        <v>#REF!</v>
      </c>
      <c r="AD15" s="71" t="e">
        <f t="shared" si="4"/>
        <v>#REF!</v>
      </c>
      <c r="AE15" s="95" t="e">
        <f t="shared" si="17"/>
        <v>#REF!</v>
      </c>
      <c r="AF15" s="100">
        <f>+Y15*AM15/100</f>
        <v>532.11500000000001</v>
      </c>
      <c r="AG15" s="71" t="e">
        <f>+Z15*AM15/100</f>
        <v>#REF!</v>
      </c>
      <c r="AH15" s="90">
        <v>302.80814730999992</v>
      </c>
      <c r="AI15" t="e">
        <f t="shared" si="14"/>
        <v>#REF!</v>
      </c>
      <c r="AJ15" t="e">
        <f t="shared" si="15"/>
        <v>#REF!</v>
      </c>
      <c r="AK15" s="74" t="e">
        <f>+AG15-AF15</f>
        <v>#REF!</v>
      </c>
      <c r="AL15" s="131" t="e">
        <f>AG15/AF15</f>
        <v>#REF!</v>
      </c>
      <c r="AM15" s="25">
        <v>100</v>
      </c>
      <c r="AN15" s="14" t="s">
        <v>38</v>
      </c>
      <c r="AO15" s="19"/>
      <c r="AP15" s="24" t="e">
        <f t="shared" si="18"/>
        <v>#REF!</v>
      </c>
      <c r="AQ15" s="24">
        <f t="shared" si="19"/>
        <v>3909.759</v>
      </c>
      <c r="AR15" s="21">
        <v>413.58718860000005</v>
      </c>
      <c r="AS15" s="21">
        <v>413.5871886000001</v>
      </c>
      <c r="AT15" s="21">
        <v>440.73541767999995</v>
      </c>
      <c r="AU15" s="21">
        <v>440.73541767999995</v>
      </c>
      <c r="AV15" s="23"/>
      <c r="AW15" s="23"/>
      <c r="BB15" s="23"/>
    </row>
    <row r="16" spans="1:65" ht="56.25" customHeight="1">
      <c r="A16" s="75" t="s">
        <v>26</v>
      </c>
      <c r="B16" s="69">
        <v>3131203</v>
      </c>
      <c r="C16">
        <v>3351</v>
      </c>
      <c r="D16" s="71" t="e">
        <f t="shared" si="0"/>
        <v>#REF!</v>
      </c>
      <c r="E16" s="71" t="e">
        <f t="shared" si="1"/>
        <v>#REF!</v>
      </c>
      <c r="F16" s="73" t="e">
        <f t="shared" si="5"/>
        <v>#REF!</v>
      </c>
      <c r="G16" s="73">
        <f>+C16*AM16/100</f>
        <v>3351</v>
      </c>
      <c r="H16" s="71" t="e">
        <f>+AG16+AS16+AU16+AW16+AY16+BA16+BC16+BE16+BG16+BI16+BK16+BM16</f>
        <v>#REF!</v>
      </c>
      <c r="I16" s="71" t="e">
        <f>+H16-G16</f>
        <v>#REF!</v>
      </c>
      <c r="J16" s="95" t="e">
        <f t="shared" si="6"/>
        <v>#REF!</v>
      </c>
      <c r="K16" s="129">
        <v>493.9</v>
      </c>
      <c r="L16" s="124" t="e">
        <f t="shared" si="2"/>
        <v>#REF!</v>
      </c>
      <c r="M16" s="124">
        <v>508</v>
      </c>
      <c r="N16" s="124" t="e">
        <f t="shared" si="7"/>
        <v>#REF!</v>
      </c>
      <c r="O16" s="134" t="e">
        <f t="shared" si="8"/>
        <v>#REF!</v>
      </c>
      <c r="P16" s="74" t="e">
        <f t="shared" si="3"/>
        <v>#REF!</v>
      </c>
      <c r="Q16" s="102" t="e">
        <f t="shared" si="16"/>
        <v>#REF!</v>
      </c>
      <c r="R16" s="100">
        <f>+K16*AM16/100</f>
        <v>493.9</v>
      </c>
      <c r="S16" s="74" t="e">
        <f>+AG16+AS16+AU16</f>
        <v>#REF!</v>
      </c>
      <c r="T16" s="124">
        <v>508</v>
      </c>
      <c r="U16" s="71" t="e">
        <f t="shared" si="9"/>
        <v>#REF!</v>
      </c>
      <c r="V16" s="134" t="e">
        <f t="shared" si="10"/>
        <v>#REF!</v>
      </c>
      <c r="W16" s="71" t="e">
        <f>+S16-R16</f>
        <v>#REF!</v>
      </c>
      <c r="X16" s="102" t="e">
        <f t="shared" si="11"/>
        <v>#REF!</v>
      </c>
      <c r="Y16" s="100">
        <v>155.84899999999999</v>
      </c>
      <c r="Z16" s="71" t="e">
        <f>+#REF!+#REF!+#REF!+#REF!+#REF!+#REF!+#REF!+#REF!+#REF!+#REF!</f>
        <v>#REF!</v>
      </c>
      <c r="AA16" s="90">
        <v>107.6</v>
      </c>
      <c r="AB16" t="e">
        <f t="shared" si="12"/>
        <v>#REF!</v>
      </c>
      <c r="AC16" t="e">
        <f t="shared" si="13"/>
        <v>#REF!</v>
      </c>
      <c r="AD16" s="71" t="e">
        <f t="shared" si="4"/>
        <v>#REF!</v>
      </c>
      <c r="AE16" s="95" t="e">
        <f t="shared" si="17"/>
        <v>#REF!</v>
      </c>
      <c r="AF16" s="100">
        <f>+Y16*AM16/100</f>
        <v>155.84899999999999</v>
      </c>
      <c r="AG16" s="71" t="e">
        <f>+Z16*AM16/100</f>
        <v>#REF!</v>
      </c>
      <c r="AH16" s="90">
        <v>107.6</v>
      </c>
      <c r="AI16" t="e">
        <f t="shared" si="14"/>
        <v>#REF!</v>
      </c>
      <c r="AJ16" t="e">
        <f t="shared" si="15"/>
        <v>#REF!</v>
      </c>
      <c r="AK16" s="74" t="e">
        <f>+AG16-AF16</f>
        <v>#REF!</v>
      </c>
      <c r="AL16" s="95" t="e">
        <f>AG16/AF16</f>
        <v>#REF!</v>
      </c>
      <c r="AM16" s="25">
        <v>100</v>
      </c>
      <c r="AN16" s="11" t="s">
        <v>33</v>
      </c>
      <c r="AO16" s="16"/>
      <c r="AP16" s="24" t="e">
        <f t="shared" si="18"/>
        <v>#REF!</v>
      </c>
      <c r="AQ16" s="24">
        <f t="shared" si="19"/>
        <v>3506.8490000000002</v>
      </c>
      <c r="AR16" s="21">
        <v>224.81815067000002</v>
      </c>
      <c r="AS16" s="21">
        <v>224.81815067000002</v>
      </c>
      <c r="AT16" s="21">
        <v>162.83205653999997</v>
      </c>
      <c r="AU16" s="21">
        <v>162.83205653999997</v>
      </c>
      <c r="AV16" s="23"/>
      <c r="AW16" s="23"/>
      <c r="BB16" s="23"/>
    </row>
    <row r="17" spans="1:65" ht="56.25" customHeight="1">
      <c r="A17" s="75" t="s">
        <v>5</v>
      </c>
      <c r="B17" s="69">
        <v>3136100</v>
      </c>
      <c r="C17">
        <v>858</v>
      </c>
      <c r="D17" s="71" t="e">
        <f t="shared" si="0"/>
        <v>#REF!</v>
      </c>
      <c r="E17" s="71" t="e">
        <f t="shared" si="1"/>
        <v>#REF!</v>
      </c>
      <c r="F17" s="73" t="e">
        <f t="shared" si="5"/>
        <v>#REF!</v>
      </c>
      <c r="G17" s="73">
        <f>+C17*AM17/100</f>
        <v>858</v>
      </c>
      <c r="H17" s="71" t="e">
        <f>+AG17+AS17+AU17+AW17+AY17+BA17+BC17+BE17+BG17+BI17+BK17+BM17</f>
        <v>#REF!</v>
      </c>
      <c r="I17" s="71" t="e">
        <f>+H17-G17</f>
        <v>#REF!</v>
      </c>
      <c r="J17" s="95" t="e">
        <f t="shared" si="6"/>
        <v>#REF!</v>
      </c>
      <c r="K17" s="129">
        <v>135.80000000000001</v>
      </c>
      <c r="L17" s="124" t="e">
        <f t="shared" si="2"/>
        <v>#REF!</v>
      </c>
      <c r="M17" s="124">
        <v>300.86583282000004</v>
      </c>
      <c r="N17" s="124" t="e">
        <f t="shared" si="7"/>
        <v>#REF!</v>
      </c>
      <c r="O17" s="134" t="e">
        <f t="shared" si="8"/>
        <v>#REF!</v>
      </c>
      <c r="P17" s="74" t="e">
        <f t="shared" si="3"/>
        <v>#REF!</v>
      </c>
      <c r="Q17" s="102" t="e">
        <f t="shared" si="16"/>
        <v>#REF!</v>
      </c>
      <c r="R17" s="100">
        <f>+K17*AM17/100</f>
        <v>135.80000000000001</v>
      </c>
      <c r="S17" s="74" t="e">
        <f>+AG17+AS17+AU17</f>
        <v>#REF!</v>
      </c>
      <c r="T17" s="124">
        <v>300.86583282000004</v>
      </c>
      <c r="U17" s="71" t="e">
        <f t="shared" si="9"/>
        <v>#REF!</v>
      </c>
      <c r="V17" s="134" t="e">
        <f t="shared" si="10"/>
        <v>#REF!</v>
      </c>
      <c r="W17" s="71" t="e">
        <f>+S17-R17</f>
        <v>#REF!</v>
      </c>
      <c r="X17" s="102" t="e">
        <f t="shared" si="11"/>
        <v>#REF!</v>
      </c>
      <c r="Y17" s="100">
        <v>20.268000000000001</v>
      </c>
      <c r="Z17" s="71" t="e">
        <f>+#REF!+#REF!+#REF!+#REF!+#REF!</f>
        <v>#REF!</v>
      </c>
      <c r="AA17" s="90">
        <v>101.38067661000001</v>
      </c>
      <c r="AB17" t="e">
        <f t="shared" si="12"/>
        <v>#REF!</v>
      </c>
      <c r="AC17" t="e">
        <f t="shared" si="13"/>
        <v>#REF!</v>
      </c>
      <c r="AD17" s="71" t="e">
        <f t="shared" si="4"/>
        <v>#REF!</v>
      </c>
      <c r="AE17" s="95" t="e">
        <f t="shared" si="17"/>
        <v>#REF!</v>
      </c>
      <c r="AF17" s="100">
        <f>+Y17*AM17/100</f>
        <v>20.268000000000001</v>
      </c>
      <c r="AG17" s="71" t="e">
        <f>+Z17*AM17/100</f>
        <v>#REF!</v>
      </c>
      <c r="AH17" s="90">
        <v>101.38067661000001</v>
      </c>
      <c r="AI17" t="e">
        <f t="shared" si="14"/>
        <v>#REF!</v>
      </c>
      <c r="AJ17" t="e">
        <f t="shared" si="15"/>
        <v>#REF!</v>
      </c>
      <c r="AK17" s="74" t="e">
        <f>+AG17-AF17</f>
        <v>#REF!</v>
      </c>
      <c r="AL17" s="95" t="e">
        <f>AG17/AF17</f>
        <v>#REF!</v>
      </c>
      <c r="AM17" s="25">
        <v>100</v>
      </c>
      <c r="AN17" s="11" t="s">
        <v>30</v>
      </c>
      <c r="AO17" s="16"/>
      <c r="AP17" s="24" t="e">
        <f t="shared" si="18"/>
        <v>#REF!</v>
      </c>
      <c r="AQ17" s="24">
        <f t="shared" si="19"/>
        <v>878.26800000000003</v>
      </c>
      <c r="AR17" s="21">
        <v>107.24090931000002</v>
      </c>
      <c r="AS17" s="21">
        <v>107.24090931000002</v>
      </c>
      <c r="AT17" s="21">
        <v>137.01952410000001</v>
      </c>
      <c r="AU17" s="21">
        <v>137.01952410000001</v>
      </c>
      <c r="AV17" s="23"/>
      <c r="AW17" s="23"/>
      <c r="BB17" s="23"/>
    </row>
    <row r="18" spans="1:65" ht="56.25" customHeight="1">
      <c r="A18" s="75" t="s">
        <v>4</v>
      </c>
      <c r="B18" s="69">
        <v>3141102</v>
      </c>
      <c r="C18">
        <v>21255.711000000007</v>
      </c>
      <c r="D18" s="71" t="e">
        <f t="shared" si="0"/>
        <v>#REF!</v>
      </c>
      <c r="E18" s="71" t="e">
        <f t="shared" si="1"/>
        <v>#REF!</v>
      </c>
      <c r="F18" s="73" t="e">
        <f t="shared" si="5"/>
        <v>#REF!</v>
      </c>
      <c r="G18" s="100" t="s">
        <v>79</v>
      </c>
      <c r="H18" s="90" t="s">
        <v>79</v>
      </c>
      <c r="I18" s="90" t="s">
        <v>79</v>
      </c>
      <c r="J18" s="117" t="s">
        <v>79</v>
      </c>
      <c r="K18" s="129">
        <v>2575.5479999999998</v>
      </c>
      <c r="L18" s="124" t="e">
        <f t="shared" si="2"/>
        <v>#REF!</v>
      </c>
      <c r="M18" s="124">
        <v>4374.0564681400001</v>
      </c>
      <c r="N18" s="124" t="e">
        <f t="shared" si="7"/>
        <v>#REF!</v>
      </c>
      <c r="O18" s="134" t="e">
        <f t="shared" si="8"/>
        <v>#REF!</v>
      </c>
      <c r="P18" s="74" t="e">
        <f t="shared" si="3"/>
        <v>#REF!</v>
      </c>
      <c r="Q18" s="132" t="e">
        <f t="shared" si="16"/>
        <v>#REF!</v>
      </c>
      <c r="R18" s="100" t="s">
        <v>79</v>
      </c>
      <c r="S18" s="74"/>
      <c r="T18" s="124"/>
      <c r="U18" s="71">
        <f t="shared" si="9"/>
        <v>0</v>
      </c>
      <c r="V18" s="134"/>
      <c r="W18" s="90" t="s">
        <v>79</v>
      </c>
      <c r="X18" s="118" t="s">
        <v>79</v>
      </c>
      <c r="Y18" s="90">
        <v>497.3</v>
      </c>
      <c r="Z18" s="71" t="e">
        <f>+#REF!+#REF!+#REF!+#REF!+#REF!+#REF!+#REF!+#REF!+#REF!</f>
        <v>#REF!</v>
      </c>
      <c r="AA18" s="90">
        <v>2243.5108655500003</v>
      </c>
      <c r="AB18" t="e">
        <f t="shared" si="12"/>
        <v>#REF!</v>
      </c>
      <c r="AC18" t="e">
        <f t="shared" si="13"/>
        <v>#REF!</v>
      </c>
      <c r="AD18" s="71" t="e">
        <f t="shared" si="4"/>
        <v>#REF!</v>
      </c>
      <c r="AE18" s="131" t="e">
        <f t="shared" si="17"/>
        <v>#REF!</v>
      </c>
      <c r="AF18" s="100" t="s">
        <v>79</v>
      </c>
      <c r="AG18" s="90" t="s">
        <v>79</v>
      </c>
      <c r="AH18" s="90"/>
      <c r="AI18"/>
      <c r="AJ18"/>
      <c r="AK18" s="90" t="s">
        <v>79</v>
      </c>
      <c r="AL18" s="117" t="s">
        <v>79</v>
      </c>
      <c r="AM18" s="9">
        <v>0</v>
      </c>
      <c r="AN18" s="11" t="s">
        <v>27</v>
      </c>
      <c r="AO18" s="16"/>
      <c r="AP18" s="24" t="e">
        <f t="shared" si="18"/>
        <v>#REF!</v>
      </c>
      <c r="AQ18" s="24">
        <f t="shared" si="19"/>
        <v>21753.011000000006</v>
      </c>
      <c r="AR18" s="21">
        <v>383.09004949000001</v>
      </c>
      <c r="AS18" s="21" t="s">
        <v>79</v>
      </c>
      <c r="AT18" s="21">
        <v>458.50333920999998</v>
      </c>
      <c r="AU18" s="21" t="s">
        <v>79</v>
      </c>
      <c r="AV18" s="23"/>
      <c r="AW18" s="23"/>
      <c r="BB18" s="23"/>
    </row>
    <row r="19" spans="1:65" ht="56.25" customHeight="1">
      <c r="A19" s="75" t="s">
        <v>17</v>
      </c>
      <c r="B19" s="69">
        <v>3141201</v>
      </c>
      <c r="C19">
        <v>713</v>
      </c>
      <c r="D19" s="71" t="e">
        <f t="shared" si="0"/>
        <v>#REF!</v>
      </c>
      <c r="E19" s="71" t="e">
        <f t="shared" si="1"/>
        <v>#REF!</v>
      </c>
      <c r="F19" s="73" t="e">
        <f t="shared" si="5"/>
        <v>#REF!</v>
      </c>
      <c r="G19" s="73">
        <f>+C19*AM19/100</f>
        <v>713</v>
      </c>
      <c r="H19" s="71" t="e">
        <f>+AG19+AS19+AU19+AW19+AY19+BA19+BC19+BE19+BG19+BI19+BK19+BM19</f>
        <v>#REF!</v>
      </c>
      <c r="I19" s="71" t="e">
        <f>+H19-G19</f>
        <v>#REF!</v>
      </c>
      <c r="J19" s="95" t="e">
        <f t="shared" si="6"/>
        <v>#REF!</v>
      </c>
      <c r="K19" s="129">
        <v>489</v>
      </c>
      <c r="L19" s="124" t="e">
        <f t="shared" si="2"/>
        <v>#REF!</v>
      </c>
      <c r="M19" s="124">
        <v>120.77735250000001</v>
      </c>
      <c r="N19" s="124" t="e">
        <f t="shared" si="7"/>
        <v>#REF!</v>
      </c>
      <c r="O19" s="134" t="e">
        <f t="shared" si="8"/>
        <v>#REF!</v>
      </c>
      <c r="P19" s="74" t="e">
        <f t="shared" si="3"/>
        <v>#REF!</v>
      </c>
      <c r="Q19" s="102" t="e">
        <f t="shared" si="16"/>
        <v>#REF!</v>
      </c>
      <c r="R19" s="100">
        <f>+K19*AM19/100</f>
        <v>489</v>
      </c>
      <c r="S19" s="74" t="e">
        <f>+AG19+AS19+AU19</f>
        <v>#REF!</v>
      </c>
      <c r="T19" s="124">
        <v>120.77735250000001</v>
      </c>
      <c r="U19" s="71" t="e">
        <f t="shared" si="9"/>
        <v>#REF!</v>
      </c>
      <c r="V19" s="134" t="e">
        <f t="shared" si="10"/>
        <v>#REF!</v>
      </c>
      <c r="W19" s="71" t="e">
        <f>+S19-R19</f>
        <v>#REF!</v>
      </c>
      <c r="X19" s="102" t="e">
        <f t="shared" si="11"/>
        <v>#REF!</v>
      </c>
      <c r="Y19" s="100">
        <v>76.322000000000003</v>
      </c>
      <c r="Z19" s="71" t="e">
        <f>+#REF!+#REF!+#REF!+#REF!</f>
        <v>#REF!</v>
      </c>
      <c r="AA19" s="90">
        <v>39.04316</v>
      </c>
      <c r="AB19" t="e">
        <f t="shared" si="12"/>
        <v>#REF!</v>
      </c>
      <c r="AC19" t="e">
        <f t="shared" si="13"/>
        <v>#REF!</v>
      </c>
      <c r="AD19" s="71" t="e">
        <f t="shared" si="4"/>
        <v>#REF!</v>
      </c>
      <c r="AE19" s="95" t="e">
        <f t="shared" si="17"/>
        <v>#REF!</v>
      </c>
      <c r="AF19" s="100">
        <f>+Y19*AM19/100</f>
        <v>76.322000000000003</v>
      </c>
      <c r="AG19" s="71" t="e">
        <f>+Z19*AM19/100</f>
        <v>#REF!</v>
      </c>
      <c r="AH19" s="90">
        <v>39.04316</v>
      </c>
      <c r="AI19" t="e">
        <f t="shared" si="14"/>
        <v>#REF!</v>
      </c>
      <c r="AJ19" t="e">
        <f t="shared" si="15"/>
        <v>#REF!</v>
      </c>
      <c r="AK19" s="74" t="e">
        <f>+AG19-AF19</f>
        <v>#REF!</v>
      </c>
      <c r="AL19" s="95" t="e">
        <f>AG19/AF19</f>
        <v>#REF!</v>
      </c>
      <c r="AM19" s="9">
        <v>100</v>
      </c>
      <c r="AN19" s="11" t="s">
        <v>29</v>
      </c>
      <c r="AO19" s="16"/>
      <c r="AP19" s="24" t="e">
        <f t="shared" si="18"/>
        <v>#REF!</v>
      </c>
      <c r="AQ19" s="24">
        <f t="shared" si="19"/>
        <v>789.322</v>
      </c>
      <c r="AR19" s="21">
        <v>236.81367849999998</v>
      </c>
      <c r="AS19" s="21">
        <v>236.81367849999998</v>
      </c>
      <c r="AT19" s="21">
        <v>178.31163863</v>
      </c>
      <c r="AU19" s="21">
        <v>178.31163863</v>
      </c>
      <c r="AV19" s="23"/>
      <c r="AW19" s="23"/>
      <c r="BB19" s="23"/>
    </row>
    <row r="20" spans="1:65" ht="56.25" customHeight="1">
      <c r="A20" s="75" t="s">
        <v>58</v>
      </c>
      <c r="B20" s="69">
        <v>3146106</v>
      </c>
      <c r="C20">
        <v>76.680000000000007</v>
      </c>
      <c r="D20" s="71" t="e">
        <f t="shared" si="0"/>
        <v>#REF!</v>
      </c>
      <c r="E20" s="71" t="e">
        <f t="shared" si="1"/>
        <v>#REF!</v>
      </c>
      <c r="F20" s="73" t="e">
        <f t="shared" si="5"/>
        <v>#REF!</v>
      </c>
      <c r="G20" s="73">
        <f>+C20*AM20/100</f>
        <v>76.680000000000007</v>
      </c>
      <c r="H20" s="71" t="e">
        <f>+AG20+AS20+AU20+AW20+AY20+BA20+BC20+BE20+BG20+BI20+BK20+BM20</f>
        <v>#REF!</v>
      </c>
      <c r="I20" s="71" t="e">
        <f>+H20-G20</f>
        <v>#REF!</v>
      </c>
      <c r="J20" s="95" t="e">
        <f t="shared" si="6"/>
        <v>#REF!</v>
      </c>
      <c r="K20" s="129">
        <v>76.680000000000007</v>
      </c>
      <c r="L20" s="124" t="e">
        <f t="shared" si="2"/>
        <v>#REF!</v>
      </c>
      <c r="M20" s="124">
        <v>1.5514999999999999E-3</v>
      </c>
      <c r="N20" s="124" t="e">
        <f t="shared" si="7"/>
        <v>#REF!</v>
      </c>
      <c r="O20" s="134"/>
      <c r="P20" s="74" t="e">
        <f t="shared" si="3"/>
        <v>#REF!</v>
      </c>
      <c r="Q20" s="132" t="e">
        <f t="shared" si="16"/>
        <v>#REF!</v>
      </c>
      <c r="R20" s="100">
        <f>+K20*AM20/100</f>
        <v>76.680000000000007</v>
      </c>
      <c r="S20" s="74" t="e">
        <f>+AG20+AS20+AU20</f>
        <v>#REF!</v>
      </c>
      <c r="T20" s="124">
        <v>1.5514999999999999E-3</v>
      </c>
      <c r="U20" s="71" t="e">
        <f t="shared" si="9"/>
        <v>#REF!</v>
      </c>
      <c r="V20" s="134"/>
      <c r="W20" s="71" t="e">
        <f>+S20-R20</f>
        <v>#REF!</v>
      </c>
      <c r="X20" s="132" t="e">
        <f t="shared" si="11"/>
        <v>#REF!</v>
      </c>
      <c r="Y20" s="100">
        <v>39.725999999999999</v>
      </c>
      <c r="Z20" s="71" t="e">
        <f>+#REF!+#REF!+#REF!+#REF!+#REF!</f>
        <v>#REF!</v>
      </c>
      <c r="AA20" s="90">
        <v>1.5514999999999999E-3</v>
      </c>
      <c r="AB20" t="e">
        <f t="shared" si="12"/>
        <v>#REF!</v>
      </c>
      <c r="AC20" t="e">
        <f t="shared" si="13"/>
        <v>#REF!</v>
      </c>
      <c r="AD20" s="71" t="e">
        <f t="shared" si="4"/>
        <v>#REF!</v>
      </c>
      <c r="AE20" s="131" t="e">
        <f t="shared" si="17"/>
        <v>#REF!</v>
      </c>
      <c r="AF20" s="100">
        <f>+Y20*AM20/100</f>
        <v>39.725999999999999</v>
      </c>
      <c r="AG20" s="71" t="e">
        <f>+Z20*AM20/100</f>
        <v>#REF!</v>
      </c>
      <c r="AH20" s="90">
        <v>1.5514999999999999E-3</v>
      </c>
      <c r="AI20" t="e">
        <f t="shared" si="14"/>
        <v>#REF!</v>
      </c>
      <c r="AJ20" t="e">
        <f t="shared" si="15"/>
        <v>#REF!</v>
      </c>
      <c r="AK20" s="74" t="e">
        <f>+AG20-AF20</f>
        <v>#REF!</v>
      </c>
      <c r="AL20" s="131" t="e">
        <f>AG20/AF20</f>
        <v>#REF!</v>
      </c>
      <c r="AM20" s="9">
        <v>100</v>
      </c>
      <c r="AN20" s="11"/>
      <c r="AO20" s="16"/>
      <c r="AP20" s="24"/>
      <c r="AQ20" s="24">
        <f t="shared" si="19"/>
        <v>116.40600000000001</v>
      </c>
      <c r="AR20" s="21">
        <v>4.1488291200000003</v>
      </c>
      <c r="AS20" s="21">
        <v>4.1488291200000003</v>
      </c>
      <c r="AT20" s="21">
        <v>18.991</v>
      </c>
      <c r="AU20" s="21">
        <v>18.991</v>
      </c>
      <c r="AV20" s="23"/>
      <c r="AW20" s="23"/>
      <c r="BB20" s="23"/>
    </row>
    <row r="21" spans="1:65" ht="56.25" customHeight="1">
      <c r="A21" s="75" t="s">
        <v>8</v>
      </c>
      <c r="B21" s="69">
        <v>3145204</v>
      </c>
      <c r="C21">
        <v>65</v>
      </c>
      <c r="D21" s="71" t="e">
        <f t="shared" si="0"/>
        <v>#REF!</v>
      </c>
      <c r="E21" s="71" t="e">
        <f t="shared" si="1"/>
        <v>#REF!</v>
      </c>
      <c r="F21" s="73" t="e">
        <f t="shared" si="5"/>
        <v>#REF!</v>
      </c>
      <c r="G21" s="73">
        <f>+C21*AM21/100</f>
        <v>65</v>
      </c>
      <c r="H21" s="71" t="e">
        <f>+AG21+AS21+AU21+AW21+AY21+BA21+BC21+BE21+BG21+BI21+BK21+BM21</f>
        <v>#REF!</v>
      </c>
      <c r="I21" s="71" t="e">
        <f>+H21-G21</f>
        <v>#REF!</v>
      </c>
      <c r="J21" s="95" t="e">
        <f t="shared" si="6"/>
        <v>#REF!</v>
      </c>
      <c r="K21" s="129">
        <v>3.9849999999999999</v>
      </c>
      <c r="L21" s="124" t="e">
        <f t="shared" si="2"/>
        <v>#REF!</v>
      </c>
      <c r="M21" s="124">
        <v>17.176258199999999</v>
      </c>
      <c r="N21" s="124" t="e">
        <f t="shared" si="7"/>
        <v>#REF!</v>
      </c>
      <c r="O21" s="134" t="e">
        <f t="shared" si="8"/>
        <v>#REF!</v>
      </c>
      <c r="P21" s="74" t="e">
        <f t="shared" si="3"/>
        <v>#REF!</v>
      </c>
      <c r="Q21" s="102" t="e">
        <f t="shared" si="16"/>
        <v>#REF!</v>
      </c>
      <c r="R21" s="100">
        <f>+K21*AM21/100</f>
        <v>3.9849999999999999</v>
      </c>
      <c r="S21" s="74" t="e">
        <f>+AG21+AS21+AU21</f>
        <v>#REF!</v>
      </c>
      <c r="T21" s="124">
        <v>17.176258199999999</v>
      </c>
      <c r="U21" s="71" t="e">
        <f t="shared" si="9"/>
        <v>#REF!</v>
      </c>
      <c r="V21" s="134" t="e">
        <f t="shared" si="10"/>
        <v>#REF!</v>
      </c>
      <c r="W21" s="71" t="e">
        <f>+S21-R21</f>
        <v>#REF!</v>
      </c>
      <c r="X21" s="102" t="e">
        <f t="shared" si="11"/>
        <v>#REF!</v>
      </c>
      <c r="Y21" s="100">
        <v>0.70899999999999996</v>
      </c>
      <c r="Z21" s="71" t="e">
        <f>+#REF!+#REF!+#REF!+#REF!+#REF!+#REF!</f>
        <v>#REF!</v>
      </c>
      <c r="AA21" s="90">
        <v>9.5027685900000005</v>
      </c>
      <c r="AB21" t="e">
        <f t="shared" si="12"/>
        <v>#REF!</v>
      </c>
      <c r="AC21" t="e">
        <f t="shared" si="13"/>
        <v>#REF!</v>
      </c>
      <c r="AD21" s="71" t="e">
        <f t="shared" si="4"/>
        <v>#REF!</v>
      </c>
      <c r="AE21" s="95" t="e">
        <f t="shared" si="17"/>
        <v>#REF!</v>
      </c>
      <c r="AF21" s="100">
        <f>+Y21*AM21/100</f>
        <v>0.70899999999999996</v>
      </c>
      <c r="AG21" s="71" t="e">
        <f>+Z21*AM21/100</f>
        <v>#REF!</v>
      </c>
      <c r="AH21" s="90">
        <v>9.5027685900000005</v>
      </c>
      <c r="AI21" t="e">
        <f t="shared" si="14"/>
        <v>#REF!</v>
      </c>
      <c r="AJ21" t="e">
        <f t="shared" si="15"/>
        <v>#REF!</v>
      </c>
      <c r="AK21" s="74" t="e">
        <f>+AG21-AF21</f>
        <v>#REF!</v>
      </c>
      <c r="AL21" s="95" t="e">
        <f>AG21/AF21</f>
        <v>#REF!</v>
      </c>
      <c r="AM21" s="25">
        <v>100</v>
      </c>
      <c r="AN21" s="11" t="s">
        <v>32</v>
      </c>
      <c r="AO21" s="16"/>
      <c r="AP21" s="24" t="e">
        <f>+Z21-BB21</f>
        <v>#REF!</v>
      </c>
      <c r="AQ21" s="24">
        <f t="shared" si="19"/>
        <v>65.709000000000003</v>
      </c>
      <c r="AR21" s="21">
        <v>1.42039038</v>
      </c>
      <c r="AS21" s="21">
        <v>1.42039038</v>
      </c>
      <c r="AT21" s="21">
        <v>2.2600880300000004</v>
      </c>
      <c r="AU21" s="21">
        <v>2.2600880300000004</v>
      </c>
      <c r="AV21" s="23"/>
      <c r="AW21" s="23"/>
      <c r="BB21" s="23"/>
    </row>
    <row r="22" spans="1:65" ht="56.25" customHeight="1">
      <c r="A22" s="75" t="s">
        <v>16</v>
      </c>
      <c r="B22" s="69">
        <v>3413100</v>
      </c>
      <c r="C22" s="90" t="s">
        <v>79</v>
      </c>
      <c r="D22" s="71" t="e">
        <f t="shared" si="0"/>
        <v>#REF!</v>
      </c>
      <c r="E22" s="90" t="s">
        <v>79</v>
      </c>
      <c r="F22" s="73" t="s">
        <v>79</v>
      </c>
      <c r="G22" s="100" t="s">
        <v>79</v>
      </c>
      <c r="H22" s="71" t="e">
        <f>+AG22+AS22+AU22+AW22+AY22+BA22+BC22+BE22+BG22+BI22+BK22+BM22</f>
        <v>#REF!</v>
      </c>
      <c r="I22" s="90" t="s">
        <v>79</v>
      </c>
      <c r="J22" s="117" t="s">
        <v>79</v>
      </c>
      <c r="K22" s="129" t="s">
        <v>79</v>
      </c>
      <c r="L22" s="124" t="e">
        <f t="shared" si="2"/>
        <v>#REF!</v>
      </c>
      <c r="M22" s="127">
        <v>22.308596100000003</v>
      </c>
      <c r="N22" s="124" t="e">
        <f t="shared" si="7"/>
        <v>#REF!</v>
      </c>
      <c r="O22" s="134"/>
      <c r="P22" s="90" t="s">
        <v>79</v>
      </c>
      <c r="Q22" s="118" t="s">
        <v>79</v>
      </c>
      <c r="R22" s="100" t="s">
        <v>79</v>
      </c>
      <c r="S22" s="74" t="e">
        <f>+AG22+AS22+AU22</f>
        <v>#REF!</v>
      </c>
      <c r="T22" s="127">
        <v>22.308596100000003</v>
      </c>
      <c r="U22" s="71" t="e">
        <f t="shared" si="9"/>
        <v>#REF!</v>
      </c>
      <c r="V22" s="134"/>
      <c r="W22" s="90" t="s">
        <v>79</v>
      </c>
      <c r="X22" s="118" t="s">
        <v>79</v>
      </c>
      <c r="Y22" s="100"/>
      <c r="Z22" s="71" t="e">
        <f>+#REF!</f>
        <v>#REF!</v>
      </c>
      <c r="AA22" s="90">
        <v>7.2540279500000011</v>
      </c>
      <c r="AB22" t="e">
        <f t="shared" si="12"/>
        <v>#REF!</v>
      </c>
      <c r="AC22"/>
      <c r="AD22" s="71"/>
      <c r="AE22" s="95"/>
      <c r="AF22" s="100" t="s">
        <v>79</v>
      </c>
      <c r="AG22" s="71" t="e">
        <f>+Z22*AM22/100</f>
        <v>#REF!</v>
      </c>
      <c r="AH22" s="90">
        <v>7.2540279500000011</v>
      </c>
      <c r="AI22" t="e">
        <f t="shared" si="14"/>
        <v>#REF!</v>
      </c>
      <c r="AJ22"/>
      <c r="AK22" s="90" t="s">
        <v>79</v>
      </c>
      <c r="AL22" s="117" t="s">
        <v>79</v>
      </c>
      <c r="AM22" s="25">
        <v>100</v>
      </c>
      <c r="AN22" s="11"/>
      <c r="AO22" s="16"/>
      <c r="AP22" s="24" t="e">
        <f>+Z22-BB22</f>
        <v>#REF!</v>
      </c>
      <c r="AQ22" s="24" t="e">
        <f t="shared" si="19"/>
        <v>#VALUE!</v>
      </c>
      <c r="AR22" s="21">
        <v>5.6232309900000006</v>
      </c>
      <c r="AS22" s="21">
        <v>5.6232309900000006</v>
      </c>
      <c r="AT22" s="21">
        <v>0.55024577999999935</v>
      </c>
      <c r="AU22" s="21">
        <v>0.55024577999999935</v>
      </c>
      <c r="AV22" s="23"/>
      <c r="AW22" s="23"/>
      <c r="BB22" s="23"/>
    </row>
    <row r="23" spans="1:65" ht="56.25" customHeight="1">
      <c r="A23" s="75" t="s">
        <v>7</v>
      </c>
      <c r="B23" s="69">
        <v>3422101</v>
      </c>
      <c r="C23">
        <v>840.78</v>
      </c>
      <c r="D23" s="71" t="e">
        <f t="shared" si="0"/>
        <v>#REF!</v>
      </c>
      <c r="E23" s="71" t="e">
        <f t="shared" si="1"/>
        <v>#REF!</v>
      </c>
      <c r="F23" s="73" t="e">
        <f t="shared" si="5"/>
        <v>#REF!</v>
      </c>
      <c r="G23" s="100" t="s">
        <v>79</v>
      </c>
      <c r="H23" s="90" t="s">
        <v>79</v>
      </c>
      <c r="I23" s="90" t="s">
        <v>79</v>
      </c>
      <c r="J23" s="117" t="s">
        <v>79</v>
      </c>
      <c r="K23" s="129">
        <v>216.9</v>
      </c>
      <c r="L23" s="124" t="e">
        <f t="shared" si="2"/>
        <v>#REF!</v>
      </c>
      <c r="M23" s="124">
        <v>235.69052828999997</v>
      </c>
      <c r="N23" s="124" t="e">
        <f t="shared" si="7"/>
        <v>#REF!</v>
      </c>
      <c r="O23" s="134" t="e">
        <f t="shared" si="8"/>
        <v>#REF!</v>
      </c>
      <c r="P23" s="74" t="e">
        <f>+L23-K23</f>
        <v>#REF!</v>
      </c>
      <c r="Q23" s="102" t="e">
        <f>L23/K23</f>
        <v>#REF!</v>
      </c>
      <c r="R23" s="100" t="s">
        <v>79</v>
      </c>
      <c r="S23" s="74"/>
      <c r="T23" s="124"/>
      <c r="U23" s="71">
        <f t="shared" si="9"/>
        <v>0</v>
      </c>
      <c r="V23" s="134"/>
      <c r="W23" s="90" t="s">
        <v>79</v>
      </c>
      <c r="X23" s="118" t="s">
        <v>79</v>
      </c>
      <c r="Y23" s="90">
        <v>76.55</v>
      </c>
      <c r="Z23" s="71" t="e">
        <f>+#REF!+#REF!+#REF!+#REF!+#REF!+#REF!+#REF!+#REF!+#REF!+#REF!+#REF!+#REF!+#REF!+#REF!+#REF!+#REF!+#REF!+#REF!+#REF!+#REF!+#REF!+#REF!</f>
        <v>#REF!</v>
      </c>
      <c r="AA23" s="90">
        <v>63.825913620000009</v>
      </c>
      <c r="AB23" t="e">
        <f t="shared" si="12"/>
        <v>#REF!</v>
      </c>
      <c r="AC23" t="e">
        <f t="shared" si="13"/>
        <v>#REF!</v>
      </c>
      <c r="AD23" s="71" t="e">
        <f>+Z23-Y23</f>
        <v>#REF!</v>
      </c>
      <c r="AE23" s="95" t="e">
        <f>Z23/Y23</f>
        <v>#REF!</v>
      </c>
      <c r="AF23" s="100" t="s">
        <v>79</v>
      </c>
      <c r="AG23" s="90" t="s">
        <v>79</v>
      </c>
      <c r="AH23" s="90"/>
      <c r="AI23"/>
      <c r="AJ23"/>
      <c r="AK23" s="90" t="s">
        <v>79</v>
      </c>
      <c r="AL23" s="117" t="s">
        <v>79</v>
      </c>
      <c r="AM23" s="9">
        <v>0</v>
      </c>
      <c r="AN23" s="11"/>
      <c r="AO23" s="16"/>
      <c r="AP23" s="24" t="e">
        <f>+Z23-BB23</f>
        <v>#REF!</v>
      </c>
      <c r="AQ23" s="24">
        <f t="shared" si="19"/>
        <v>917.32999999999993</v>
      </c>
      <c r="AR23" s="21">
        <v>92.307909509999988</v>
      </c>
      <c r="AS23" s="21" t="s">
        <v>79</v>
      </c>
      <c r="AT23" s="21">
        <v>89.303677570000005</v>
      </c>
      <c r="AU23" s="21" t="s">
        <v>79</v>
      </c>
      <c r="AV23" s="23"/>
      <c r="AW23" s="23"/>
      <c r="BB23" s="23"/>
    </row>
    <row r="24" spans="1:65" ht="56.25" customHeight="1">
      <c r="A24" s="75" t="s">
        <v>15</v>
      </c>
      <c r="B24" s="69">
        <v>3422201</v>
      </c>
      <c r="C24">
        <v>300.02499999999998</v>
      </c>
      <c r="D24" s="71" t="e">
        <f t="shared" si="0"/>
        <v>#REF!</v>
      </c>
      <c r="E24" s="71" t="e">
        <f>+D24-C24</f>
        <v>#REF!</v>
      </c>
      <c r="F24" s="73" t="e">
        <f>D24/C24*100</f>
        <v>#REF!</v>
      </c>
      <c r="G24" s="100" t="s">
        <v>79</v>
      </c>
      <c r="H24" s="90" t="s">
        <v>79</v>
      </c>
      <c r="I24" s="90" t="s">
        <v>79</v>
      </c>
      <c r="J24" s="117" t="s">
        <v>79</v>
      </c>
      <c r="K24" s="129">
        <v>21.8</v>
      </c>
      <c r="L24" s="124" t="e">
        <f t="shared" si="2"/>
        <v>#REF!</v>
      </c>
      <c r="M24" s="124">
        <v>332.6</v>
      </c>
      <c r="N24" s="124" t="e">
        <f t="shared" si="7"/>
        <v>#REF!</v>
      </c>
      <c r="O24" s="134" t="e">
        <f t="shared" si="8"/>
        <v>#REF!</v>
      </c>
      <c r="P24" s="74" t="e">
        <f>+L24-K24</f>
        <v>#REF!</v>
      </c>
      <c r="Q24" s="102" t="e">
        <f>L24/K24</f>
        <v>#REF!</v>
      </c>
      <c r="R24" s="100" t="s">
        <v>79</v>
      </c>
      <c r="S24" s="74"/>
      <c r="T24" s="124">
        <v>303.29640893999999</v>
      </c>
      <c r="U24" s="71">
        <f t="shared" si="9"/>
        <v>-303.29640893999999</v>
      </c>
      <c r="V24" s="134"/>
      <c r="W24" s="90" t="s">
        <v>79</v>
      </c>
      <c r="X24" s="118" t="s">
        <v>79</v>
      </c>
      <c r="Y24" s="90">
        <v>2.6789999999999998</v>
      </c>
      <c r="Z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AA24" s="90">
        <v>117</v>
      </c>
      <c r="AB24" t="e">
        <f t="shared" si="12"/>
        <v>#REF!</v>
      </c>
      <c r="AC24" t="e">
        <f t="shared" si="13"/>
        <v>#REF!</v>
      </c>
      <c r="AD24" s="71" t="e">
        <f>+Z24-Y24</f>
        <v>#REF!</v>
      </c>
      <c r="AE24" s="95" t="e">
        <f>Z24/Y24</f>
        <v>#REF!</v>
      </c>
      <c r="AF24" s="100" t="s">
        <v>79</v>
      </c>
      <c r="AG24" s="90" t="s">
        <v>79</v>
      </c>
      <c r="AH24" s="90">
        <v>105.48014858000001</v>
      </c>
      <c r="AI24"/>
      <c r="AJ24"/>
      <c r="AK24" s="90" t="s">
        <v>79</v>
      </c>
      <c r="AL24" s="117" t="s">
        <v>79</v>
      </c>
      <c r="AM24" s="25">
        <v>0</v>
      </c>
      <c r="AN24" s="11"/>
      <c r="AO24" s="16"/>
      <c r="AP24" s="24" t="e">
        <f>+Z24-BB24</f>
        <v>#REF!</v>
      </c>
      <c r="AQ24" s="24">
        <f t="shared" si="19"/>
        <v>302.70399999999995</v>
      </c>
      <c r="AR24" s="21">
        <v>27.72603157</v>
      </c>
      <c r="AS24" s="21" t="s">
        <v>79</v>
      </c>
      <c r="AT24" s="21">
        <v>24.900681240000001</v>
      </c>
      <c r="AU24" s="21" t="s">
        <v>79</v>
      </c>
      <c r="AV24" s="23"/>
      <c r="AW24" s="23"/>
      <c r="BB24" s="23"/>
    </row>
    <row r="25" spans="1:65" ht="56.25" customHeight="1">
      <c r="A25" s="75" t="s">
        <v>11</v>
      </c>
      <c r="B25" s="69">
        <v>3430105</v>
      </c>
      <c r="C25">
        <v>1574.9680000000001</v>
      </c>
      <c r="D25" s="71" t="e">
        <f t="shared" si="0"/>
        <v>#REF!</v>
      </c>
      <c r="E25" s="71" t="e">
        <f>+D25-C25</f>
        <v>#REF!</v>
      </c>
      <c r="F25" s="73" t="e">
        <f>D25/C25*100</f>
        <v>#REF!</v>
      </c>
      <c r="G25" s="100" t="s">
        <v>79</v>
      </c>
      <c r="H25" s="90" t="s">
        <v>79</v>
      </c>
      <c r="I25" s="90" t="s">
        <v>79</v>
      </c>
      <c r="J25" s="117" t="s">
        <v>79</v>
      </c>
      <c r="K25" s="129">
        <v>482.5</v>
      </c>
      <c r="L25" s="124" t="e">
        <f t="shared" si="2"/>
        <v>#REF!</v>
      </c>
      <c r="M25" s="124">
        <v>329.44973140000002</v>
      </c>
      <c r="N25" s="124" t="e">
        <f t="shared" si="7"/>
        <v>#REF!</v>
      </c>
      <c r="O25" s="134" t="e">
        <f t="shared" si="8"/>
        <v>#REF!</v>
      </c>
      <c r="P25" s="74" t="e">
        <f>+L25-K25</f>
        <v>#REF!</v>
      </c>
      <c r="Q25" s="102" t="e">
        <f>L25/K25</f>
        <v>#REF!</v>
      </c>
      <c r="R25" s="100" t="s">
        <v>79</v>
      </c>
      <c r="S25" s="74"/>
      <c r="T25" s="124"/>
      <c r="U25" s="71">
        <f t="shared" si="9"/>
        <v>0</v>
      </c>
      <c r="V25" s="134"/>
      <c r="W25" s="90" t="s">
        <v>79</v>
      </c>
      <c r="X25" s="118" t="s">
        <v>79</v>
      </c>
      <c r="Y25" s="90">
        <v>160</v>
      </c>
      <c r="Z25" s="71" t="e">
        <f>+#REF!+#REF!+#REF!+#REF!+#REF!+#REF!+#REF!+#REF!+#REF!+#REF!+#REF!+#REF!+#REF!+#REF!+#REF!+#REF!+#REF!+#REF!+#REF!+#REF!+#REF!</f>
        <v>#REF!</v>
      </c>
      <c r="AA25" s="90">
        <v>158.31021701000003</v>
      </c>
      <c r="AB25" t="e">
        <f t="shared" si="12"/>
        <v>#REF!</v>
      </c>
      <c r="AC25" t="e">
        <f t="shared" si="13"/>
        <v>#REF!</v>
      </c>
      <c r="AD25" s="71" t="e">
        <f>+Z25-Y25</f>
        <v>#REF!</v>
      </c>
      <c r="AE25" s="131" t="e">
        <f>Z25/Y25</f>
        <v>#REF!</v>
      </c>
      <c r="AF25" s="100" t="s">
        <v>79</v>
      </c>
      <c r="AG25" s="90" t="s">
        <v>79</v>
      </c>
      <c r="AH25" s="90"/>
      <c r="AI25"/>
      <c r="AJ25"/>
      <c r="AK25" s="90" t="s">
        <v>79</v>
      </c>
      <c r="AL25" s="117" t="s">
        <v>79</v>
      </c>
      <c r="AM25" s="9">
        <v>0</v>
      </c>
      <c r="AN25" s="11"/>
      <c r="AO25" s="16"/>
      <c r="AP25" s="24" t="e">
        <f>+Z25-BB25</f>
        <v>#REF!</v>
      </c>
      <c r="AQ25" s="24">
        <f t="shared" si="19"/>
        <v>1734.9680000000001</v>
      </c>
      <c r="AR25" s="21">
        <v>190.96651435999996</v>
      </c>
      <c r="AS25" s="21" t="s">
        <v>79</v>
      </c>
      <c r="AT25" s="21">
        <v>118.21362302999997</v>
      </c>
      <c r="AU25" s="21" t="s">
        <v>79</v>
      </c>
      <c r="AV25" s="23"/>
      <c r="AW25" s="23"/>
      <c r="BB25" s="23"/>
    </row>
    <row r="26" spans="1:65" ht="56.25" customHeight="1">
      <c r="A26" s="75" t="s">
        <v>75</v>
      </c>
      <c r="B26" s="69">
        <v>3111300</v>
      </c>
      <c r="C26">
        <v>42</v>
      </c>
      <c r="D26" s="71" t="e">
        <f t="shared" si="0"/>
        <v>#REF!</v>
      </c>
      <c r="E26" s="71" t="e">
        <f>+D26-C26</f>
        <v>#REF!</v>
      </c>
      <c r="F26" s="73" t="e">
        <f>D26/C26*100</f>
        <v>#REF!</v>
      </c>
      <c r="G26" s="73">
        <f>+C26*AM26/100</f>
        <v>42</v>
      </c>
      <c r="H26" s="71" t="e">
        <f>+AG26+AS26+AU26+AW26+AY26+BA26+BC26+BE26+BG26+BI26+BK26+BM26</f>
        <v>#REF!</v>
      </c>
      <c r="I26" s="71" t="e">
        <f>+H26-G26</f>
        <v>#REF!</v>
      </c>
      <c r="J26" s="95" t="e">
        <f t="shared" si="6"/>
        <v>#REF!</v>
      </c>
      <c r="K26" s="129"/>
      <c r="L26" s="124" t="e">
        <f t="shared" si="2"/>
        <v>#REF!</v>
      </c>
      <c r="M26" s="124"/>
      <c r="N26" s="124" t="e">
        <f t="shared" si="7"/>
        <v>#REF!</v>
      </c>
      <c r="O26" s="134"/>
      <c r="P26" s="74"/>
      <c r="Q26" s="102"/>
      <c r="R26" s="100">
        <f>+K26*AM26/100</f>
        <v>0</v>
      </c>
      <c r="S26" s="74" t="e">
        <f>+AG26+AS26+AU26</f>
        <v>#REF!</v>
      </c>
      <c r="T26" s="124"/>
      <c r="U26" s="71" t="e">
        <f t="shared" si="9"/>
        <v>#REF!</v>
      </c>
      <c r="V26" s="134"/>
      <c r="W26" s="71" t="e">
        <f>+S26-R26</f>
        <v>#REF!</v>
      </c>
      <c r="X26" s="102"/>
      <c r="Y26" s="100"/>
      <c r="Z26" s="71" t="e">
        <f>#REF!</f>
        <v>#REF!</v>
      </c>
      <c r="AA26" s="90"/>
      <c r="AB26" t="e">
        <f t="shared" si="12"/>
        <v>#REF!</v>
      </c>
      <c r="AC26"/>
      <c r="AD26" s="71" t="e">
        <f>+Z26-Y26</f>
        <v>#REF!</v>
      </c>
      <c r="AE26" s="95"/>
      <c r="AF26" s="100">
        <f>+Y26*AM26/100</f>
        <v>0</v>
      </c>
      <c r="AG26" s="71" t="e">
        <f>+Z26*AM26/100</f>
        <v>#REF!</v>
      </c>
      <c r="AH26" s="90"/>
      <c r="AI26" t="e">
        <f t="shared" si="14"/>
        <v>#REF!</v>
      </c>
      <c r="AJ26"/>
      <c r="AK26" s="74" t="e">
        <f>+AG26-AF26</f>
        <v>#REF!</v>
      </c>
      <c r="AL26" s="95"/>
      <c r="AM26" s="9">
        <v>100</v>
      </c>
      <c r="AN26" s="11"/>
      <c r="AO26" s="16"/>
      <c r="AP26" s="24"/>
      <c r="AQ26" s="24"/>
      <c r="AR26" s="21">
        <v>0</v>
      </c>
      <c r="AS26" s="21">
        <v>0</v>
      </c>
      <c r="AT26" s="21">
        <v>76.230971859999983</v>
      </c>
      <c r="AU26" s="21">
        <v>76.230971859999983</v>
      </c>
      <c r="AV26" s="23"/>
      <c r="AW26" s="23"/>
      <c r="BB26" s="23"/>
    </row>
    <row r="27" spans="1:65" ht="56.25" customHeight="1" thickBot="1">
      <c r="A27" s="75" t="s">
        <v>14</v>
      </c>
      <c r="B27" s="69">
        <v>3450960</v>
      </c>
      <c r="C27" t="s">
        <v>79</v>
      </c>
      <c r="D27" s="99" t="e">
        <f t="shared" si="0"/>
        <v>#REF!</v>
      </c>
      <c r="E27" t="s">
        <v>79</v>
      </c>
      <c r="F27" t="s">
        <v>79</v>
      </c>
      <c r="G27" t="s">
        <v>79</v>
      </c>
      <c r="H27" s="99" t="e">
        <f>+AG27+AS27+AU27+AW27+AY27+BA27+BC27+BE27+BG27+BI27+BK27+BM27</f>
        <v>#REF!</v>
      </c>
      <c r="I27" t="s">
        <v>79</v>
      </c>
      <c r="J27" t="s">
        <v>79</v>
      </c>
      <c r="K27" s="129"/>
      <c r="L27" s="124" t="e">
        <f>+Z27+AR27+AT27+4.7</f>
        <v>#REF!</v>
      </c>
      <c r="M27" s="124">
        <v>65.304189030000003</v>
      </c>
      <c r="N27" s="124" t="e">
        <f t="shared" si="7"/>
        <v>#REF!</v>
      </c>
      <c r="O27" t="e">
        <f t="shared" si="8"/>
        <v>#REF!</v>
      </c>
      <c r="P27" s="74" t="s">
        <v>79</v>
      </c>
      <c r="Q27" s="102" t="s">
        <v>79</v>
      </c>
      <c r="R27" s="100" t="s">
        <v>79</v>
      </c>
      <c r="S27" s="74" t="e">
        <f>+AG27+AS27+AU27+4.7</f>
        <v>#REF!</v>
      </c>
      <c r="T27" s="124">
        <v>54.277708483499993</v>
      </c>
      <c r="U27" s="71" t="e">
        <f t="shared" si="9"/>
        <v>#REF!</v>
      </c>
      <c r="V27" s="134" t="e">
        <f t="shared" si="10"/>
        <v>#REF!</v>
      </c>
      <c r="W27" s="71" t="s">
        <v>79</v>
      </c>
      <c r="X27" s="102" t="s">
        <v>79</v>
      </c>
      <c r="Y27" s="100"/>
      <c r="Z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+29.5</f>
        <v>#REF!</v>
      </c>
      <c r="AA27" s="90">
        <v>8.0731444499999991</v>
      </c>
      <c r="AB27" t="e">
        <f t="shared" si="12"/>
        <v>#REF!</v>
      </c>
      <c r="AC27" t="e">
        <f t="shared" si="13"/>
        <v>#REF!</v>
      </c>
      <c r="AD27" s="71"/>
      <c r="AE27" s="95"/>
      <c r="AF27" s="100" t="s">
        <v>79</v>
      </c>
      <c r="AG27" s="71" t="e">
        <f>+Z27*AM27/100</f>
        <v>#REF!</v>
      </c>
      <c r="AH27" s="90">
        <v>6.7007098934999991</v>
      </c>
      <c r="AI27" t="e">
        <f t="shared" si="14"/>
        <v>#REF!</v>
      </c>
      <c r="AJ27" t="e">
        <f t="shared" si="15"/>
        <v>#REF!</v>
      </c>
      <c r="AK27" s="90" t="s">
        <v>79</v>
      </c>
      <c r="AL27" s="117" t="s">
        <v>79</v>
      </c>
      <c r="AM27" s="9">
        <v>100</v>
      </c>
      <c r="AN27" s="13"/>
      <c r="AO27" s="16"/>
      <c r="AP27" s="24" t="e">
        <f>+Z27-BB27</f>
        <v>#REF!</v>
      </c>
      <c r="AQ27" s="24" t="e">
        <f>+C27+Y27</f>
        <v>#VALUE!</v>
      </c>
      <c r="AR27" s="21">
        <v>42.670847170000002</v>
      </c>
      <c r="AS27" s="21">
        <v>42.670847169999995</v>
      </c>
      <c r="AT27" s="21">
        <v>66.462610699999999</v>
      </c>
      <c r="AU27" s="21">
        <v>65.133358485999992</v>
      </c>
      <c r="AV27" s="23"/>
      <c r="AW27" s="23"/>
      <c r="BB27" s="23"/>
    </row>
    <row r="28" spans="1:65" s="3" customFormat="1" ht="56.25" customHeight="1" thickBot="1">
      <c r="A28" s="80" t="s">
        <v>51</v>
      </c>
      <c r="B28" s="81" t="s">
        <v>42</v>
      </c>
      <c r="C28">
        <f>SUM(C9:C27)</f>
        <v>62225.758000000009</v>
      </c>
      <c r="D28" t="e">
        <f>SUM(D9:D27)</f>
        <v>#REF!</v>
      </c>
      <c r="E28" t="e">
        <f>+D28-C28</f>
        <v>#REF!</v>
      </c>
      <c r="F28" t="e">
        <f>D28/C28*100</f>
        <v>#REF!</v>
      </c>
      <c r="G28">
        <f>SUM(G9:G27)</f>
        <v>26599.651600000001</v>
      </c>
      <c r="H28" t="e">
        <f>SUM(H9:H27)</f>
        <v>#REF!</v>
      </c>
      <c r="I28" t="e">
        <f>+H28-G28</f>
        <v>#REF!</v>
      </c>
      <c r="J28" t="e">
        <f t="shared" si="6"/>
        <v>#REF!</v>
      </c>
      <c r="K28" s="94">
        <f>SUM(K9:K27)</f>
        <v>13061.753999999999</v>
      </c>
      <c r="L28" s="94" t="e">
        <f>SUM(L9:L27)</f>
        <v>#REF!</v>
      </c>
      <c r="M28" s="94">
        <f>SUM(M9:M27)</f>
        <v>11509.222122579999</v>
      </c>
      <c r="N28" s="94" t="e">
        <f>SUM(N9:N27)</f>
        <v>#REF!</v>
      </c>
      <c r="O28" t="e">
        <f>+L28/M28</f>
        <v>#REF!</v>
      </c>
      <c r="P28" s="94" t="e">
        <f>+L28-K28</f>
        <v>#REF!</v>
      </c>
      <c r="Q28" s="95" t="e">
        <f>L28/K28</f>
        <v>#REF!</v>
      </c>
      <c r="R28" s="94">
        <f>SUM(R9:R27)</f>
        <v>6913.0149999999994</v>
      </c>
      <c r="S28" s="94" t="e">
        <f>SUM(S9:S27)</f>
        <v>#REF!</v>
      </c>
      <c r="T28" s="94">
        <f>SUM(T9:T27)</f>
        <v>4818.7124661530997</v>
      </c>
      <c r="U28" s="94" t="e">
        <f>SUM(U9:U27)</f>
        <v>#REF!</v>
      </c>
      <c r="V28" s="134" t="e">
        <f>+S28/T28</f>
        <v>#REF!</v>
      </c>
      <c r="W28" s="94" t="e">
        <f>+S28-R28</f>
        <v>#REF!</v>
      </c>
      <c r="X28" s="95" t="e">
        <f>S28/R28</f>
        <v>#REF!</v>
      </c>
      <c r="Y28" s="81">
        <f>SUM(Y9:Y27)</f>
        <v>4698.5330000000004</v>
      </c>
      <c r="Z28" s="82" t="e">
        <f>SUM(Z9:Z27)</f>
        <v>#REF!</v>
      </c>
      <c r="AA28" s="81">
        <f>SUM(AA9:AA27)</f>
        <v>4998.6074091200007</v>
      </c>
      <c r="AB28" s="81" t="e">
        <f>SUM(AB9:AB27)</f>
        <v>#REF!</v>
      </c>
      <c r="AC28" t="e">
        <f t="shared" si="13"/>
        <v>#REF!</v>
      </c>
      <c r="AD28" s="82" t="e">
        <f>+Z28-Y28</f>
        <v>#REF!</v>
      </c>
      <c r="AE28" s="120" t="e">
        <f>Z28/Y28</f>
        <v>#REF!</v>
      </c>
      <c r="AF28" s="81">
        <f>SUM(AF9:AF27)</f>
        <v>2956.3539999999998</v>
      </c>
      <c r="AG28" s="82" t="e">
        <f>SUM(AG9:AG27)</f>
        <v>#REF!</v>
      </c>
      <c r="AH28" s="82">
        <f>SUM(AH9:AH27)</f>
        <v>1768.2528690502998</v>
      </c>
      <c r="AI28" s="82" t="e">
        <f>SUM(AI9:AI27)</f>
        <v>#REF!</v>
      </c>
      <c r="AJ28" t="e">
        <f t="shared" si="15"/>
        <v>#REF!</v>
      </c>
      <c r="AK28" s="81" t="e">
        <f>+AG28-AF28</f>
        <v>#REF!</v>
      </c>
      <c r="AL28" s="101" t="e">
        <f>AG28/AF28</f>
        <v>#REF!</v>
      </c>
      <c r="AM28" s="20"/>
      <c r="AN28" s="8"/>
      <c r="AO28" s="15"/>
      <c r="AR28" s="22">
        <f t="shared" ref="AR28:BM28" si="20">SUM(AR9:AR27)</f>
        <v>3511.8291607000001</v>
      </c>
      <c r="AS28" s="22">
        <f t="shared" si="20"/>
        <v>2251.2303878039993</v>
      </c>
      <c r="AT28" s="22">
        <f t="shared" si="20"/>
        <v>3812.3351832899998</v>
      </c>
      <c r="AU28" s="22">
        <f t="shared" si="20"/>
        <v>2501.1863716269995</v>
      </c>
      <c r="AV28" s="22">
        <f t="shared" si="20"/>
        <v>0</v>
      </c>
      <c r="AW28" s="22">
        <f t="shared" si="20"/>
        <v>0</v>
      </c>
      <c r="AX28" s="22">
        <f t="shared" si="20"/>
        <v>0</v>
      </c>
      <c r="AY28" s="22">
        <f t="shared" si="20"/>
        <v>0</v>
      </c>
      <c r="AZ28" s="22">
        <f t="shared" si="20"/>
        <v>0</v>
      </c>
      <c r="BA28" s="22">
        <f t="shared" si="20"/>
        <v>0</v>
      </c>
      <c r="BB28" s="22">
        <f t="shared" si="20"/>
        <v>0</v>
      </c>
      <c r="BC28" s="22">
        <f t="shared" si="20"/>
        <v>0</v>
      </c>
      <c r="BD28" s="22">
        <f t="shared" si="20"/>
        <v>0</v>
      </c>
      <c r="BE28" s="22">
        <f t="shared" si="20"/>
        <v>0</v>
      </c>
      <c r="BF28" s="22">
        <f t="shared" si="20"/>
        <v>0</v>
      </c>
      <c r="BG28" s="22">
        <f t="shared" si="20"/>
        <v>0</v>
      </c>
      <c r="BH28" s="22">
        <f t="shared" si="20"/>
        <v>0</v>
      </c>
      <c r="BI28" s="22">
        <f t="shared" si="20"/>
        <v>0</v>
      </c>
      <c r="BJ28" s="22">
        <f t="shared" si="20"/>
        <v>0</v>
      </c>
      <c r="BK28" s="22">
        <f t="shared" si="20"/>
        <v>0</v>
      </c>
      <c r="BL28" s="22">
        <f t="shared" si="20"/>
        <v>0</v>
      </c>
      <c r="BM28" s="22">
        <f t="shared" si="20"/>
        <v>0</v>
      </c>
    </row>
    <row r="29" spans="1:65">
      <c r="D29" s="66">
        <v>81.970847169999999</v>
      </c>
      <c r="K29" s="66"/>
      <c r="L29" s="23"/>
      <c r="M29" s="23"/>
      <c r="N29" s="23"/>
      <c r="O29" s="23"/>
      <c r="R29" s="66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65">
      <c r="D30" s="66"/>
      <c r="H30" s="66"/>
      <c r="K30" s="66"/>
      <c r="L30" s="23"/>
      <c r="M30" s="23"/>
      <c r="N30" s="23"/>
      <c r="O30" s="23"/>
      <c r="S30" s="4"/>
      <c r="T30" s="4"/>
      <c r="U30" s="4"/>
      <c r="V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65">
      <c r="L31" s="23"/>
      <c r="M31" s="23"/>
      <c r="N31" s="23"/>
      <c r="O31" s="23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65"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33">
      <c r="A33" s="201" t="s">
        <v>77</v>
      </c>
      <c r="B33" s="201"/>
      <c r="C33" s="201"/>
      <c r="D33" s="20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Z33" s="113"/>
      <c r="AD33" s="113" t="s">
        <v>78</v>
      </c>
      <c r="AE33" s="4"/>
      <c r="AF33" s="4"/>
      <c r="AG33" s="4"/>
      <c r="AH33" s="4"/>
      <c r="AI33" s="4"/>
      <c r="AJ33" s="4"/>
      <c r="AK33" s="4"/>
      <c r="AL33" s="4"/>
      <c r="AM33" s="4"/>
    </row>
    <row r="34" spans="1:39"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25:39"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25:39"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25:39"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5:39"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25:39"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25:39"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25:39"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25:39"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25:39"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25:39"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25:39"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25:39"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25:39"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25:39"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25:39"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25:39"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25:39">
      <c r="Y65" s="4"/>
      <c r="Z65" s="4"/>
      <c r="AA65" s="4"/>
      <c r="AB65" s="4"/>
      <c r="AC65" s="4"/>
      <c r="AD65" s="4"/>
      <c r="AE65" s="4"/>
      <c r="AF65" s="4"/>
      <c r="AL65" s="4"/>
      <c r="AM65" s="4"/>
    </row>
    <row r="66" spans="25:39">
      <c r="Y66" s="4"/>
      <c r="Z66" s="4"/>
      <c r="AA66" s="4"/>
      <c r="AB66" s="4"/>
      <c r="AC66" s="4"/>
      <c r="AD66" s="4"/>
      <c r="AE66" s="4"/>
      <c r="AF66" s="4"/>
      <c r="AL66" s="4"/>
      <c r="AM66" s="4"/>
    </row>
    <row r="67" spans="25:39">
      <c r="Y67" s="4"/>
      <c r="Z67" s="4"/>
      <c r="AA67" s="4"/>
      <c r="AB67" s="4"/>
      <c r="AC67" s="4"/>
      <c r="AD67" s="4"/>
      <c r="AE67" s="4"/>
      <c r="AF67" s="4"/>
      <c r="AL67" s="4"/>
      <c r="AM67" s="4"/>
    </row>
    <row r="68" spans="25:39">
      <c r="Y68" s="4"/>
      <c r="Z68" s="4"/>
      <c r="AA68" s="4"/>
      <c r="AB68" s="4"/>
      <c r="AC68" s="4"/>
      <c r="AD68" s="4"/>
      <c r="AE68" s="4"/>
      <c r="AF68" s="4"/>
      <c r="AL68" s="4"/>
      <c r="AM68" s="4"/>
    </row>
    <row r="69" spans="25:39">
      <c r="Y69" s="4"/>
      <c r="Z69" s="4"/>
      <c r="AA69" s="4"/>
      <c r="AB69" s="4"/>
      <c r="AC69" s="4"/>
      <c r="AD69" s="4"/>
      <c r="AE69" s="4"/>
      <c r="AF69" s="4"/>
      <c r="AL69" s="4"/>
      <c r="AM69" s="4"/>
    </row>
    <row r="70" spans="25:39">
      <c r="Y70" s="4"/>
      <c r="Z70" s="4"/>
      <c r="AA70" s="4"/>
      <c r="AB70" s="4"/>
      <c r="AC70" s="4"/>
      <c r="AD70" s="4"/>
      <c r="AE70" s="4"/>
      <c r="AF70" s="4"/>
      <c r="AL70" s="4"/>
      <c r="AM70" s="4"/>
    </row>
    <row r="71" spans="25:39">
      <c r="Y71" s="4"/>
      <c r="Z71" s="4"/>
      <c r="AA71" s="4"/>
      <c r="AB71" s="4"/>
      <c r="AC71" s="4"/>
      <c r="AD71" s="4"/>
      <c r="AE71" s="4"/>
      <c r="AF71" s="4"/>
      <c r="AL71" s="4"/>
      <c r="AM71" s="4"/>
    </row>
  </sheetData>
  <mergeCells count="72">
    <mergeCell ref="H5:H7"/>
    <mergeCell ref="A1:AL1"/>
    <mergeCell ref="A2:AL2"/>
    <mergeCell ref="A3:AL3"/>
    <mergeCell ref="A5:A7"/>
    <mergeCell ref="B5:B7"/>
    <mergeCell ref="W5:X5"/>
    <mergeCell ref="Y5:Y7"/>
    <mergeCell ref="Z5:Z7"/>
    <mergeCell ref="AD5:AE5"/>
    <mergeCell ref="AF5:AF7"/>
    <mergeCell ref="AG5:AG7"/>
    <mergeCell ref="W6:W7"/>
    <mergeCell ref="X6:X7"/>
    <mergeCell ref="AD6:AD7"/>
    <mergeCell ref="AE6:AE7"/>
    <mergeCell ref="P6:P7"/>
    <mergeCell ref="Q6:Q7"/>
    <mergeCell ref="U5:V5"/>
    <mergeCell ref="AJ6:AJ7"/>
    <mergeCell ref="AA5:AA7"/>
    <mergeCell ref="AB5:AC5"/>
    <mergeCell ref="AB6:AB7"/>
    <mergeCell ref="AC6:AC7"/>
    <mergeCell ref="P5:Q5"/>
    <mergeCell ref="R5:R7"/>
    <mergeCell ref="S5:S7"/>
    <mergeCell ref="BF7:BG7"/>
    <mergeCell ref="BH7:BI7"/>
    <mergeCell ref="BJ7:BK7"/>
    <mergeCell ref="AK6:AK7"/>
    <mergeCell ref="AL6:AL7"/>
    <mergeCell ref="AR7:AS7"/>
    <mergeCell ref="AT7:AU7"/>
    <mergeCell ref="AV7:AW7"/>
    <mergeCell ref="AX7:AY7"/>
    <mergeCell ref="AM5:AM8"/>
    <mergeCell ref="AN5:AN8"/>
    <mergeCell ref="AO5:AO8"/>
    <mergeCell ref="AK5:AL5"/>
    <mergeCell ref="BL7:BM7"/>
    <mergeCell ref="C8:F8"/>
    <mergeCell ref="G8:J8"/>
    <mergeCell ref="K8:Q8"/>
    <mergeCell ref="R8:X8"/>
    <mergeCell ref="Y8:AE8"/>
    <mergeCell ref="AF8:AL8"/>
    <mergeCell ref="AZ7:BA7"/>
    <mergeCell ref="BB7:BC7"/>
    <mergeCell ref="BD7:BE7"/>
    <mergeCell ref="U6:U7"/>
    <mergeCell ref="V6:V7"/>
    <mergeCell ref="T5:T7"/>
    <mergeCell ref="AH5:AH7"/>
    <mergeCell ref="AI5:AJ5"/>
    <mergeCell ref="AI6:AI7"/>
    <mergeCell ref="A33:D33"/>
    <mergeCell ref="M5:M7"/>
    <mergeCell ref="N5:O5"/>
    <mergeCell ref="N6:N7"/>
    <mergeCell ref="O6:O7"/>
    <mergeCell ref="I5:J5"/>
    <mergeCell ref="E6:E7"/>
    <mergeCell ref="F6:F7"/>
    <mergeCell ref="I6:I7"/>
    <mergeCell ref="J6:J7"/>
    <mergeCell ref="K5:K7"/>
    <mergeCell ref="L5:L7"/>
    <mergeCell ref="C5:C7"/>
    <mergeCell ref="D5:D7"/>
    <mergeCell ref="E5:F5"/>
    <mergeCell ref="G5:G7"/>
  </mergeCells>
  <printOptions horizontalCentered="1"/>
  <pageMargins left="0" right="0" top="0.55118110236220474" bottom="0" header="0" footer="0"/>
  <pageSetup paperSize="9" scale="3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7">
    <tabColor rgb="FF92D050"/>
  </sheetPr>
  <dimension ref="A1:BF71"/>
  <sheetViews>
    <sheetView view="pageBreakPreview" zoomScale="55" zoomScaleNormal="85" zoomScaleSheetLayoutView="55" workbookViewId="0">
      <pane xSplit="2" ySplit="8" topLeftCell="K9" activePane="bottomRight" state="frozen"/>
      <selection pane="topRight" activeCell="C1" sqref="C1"/>
      <selection pane="bottomLeft" activeCell="A9" sqref="A9"/>
      <selection pane="bottomRight" activeCell="M9" sqref="M9"/>
    </sheetView>
  </sheetViews>
  <sheetFormatPr defaultRowHeight="15.75"/>
  <cols>
    <col min="1" max="1" width="102.7109375" style="1" customWidth="1"/>
    <col min="2" max="2" width="20" style="1" customWidth="1"/>
    <col min="3" max="3" width="23.5703125" style="1" hidden="1" customWidth="1"/>
    <col min="4" max="4" width="17.5703125" style="1" hidden="1" customWidth="1"/>
    <col min="5" max="5" width="18.140625" style="1" hidden="1" customWidth="1"/>
    <col min="6" max="6" width="15.7109375" style="1" hidden="1" customWidth="1"/>
    <col min="7" max="7" width="16" style="1" hidden="1" customWidth="1"/>
    <col min="8" max="8" width="16.140625" style="1" hidden="1" customWidth="1"/>
    <col min="9" max="9" width="18.7109375" style="1" hidden="1" customWidth="1"/>
    <col min="10" max="10" width="11.85546875" style="1" hidden="1" customWidth="1"/>
    <col min="11" max="13" width="19.7109375" style="1" customWidth="1"/>
    <col min="14" max="14" width="16.28515625" style="1" customWidth="1"/>
    <col min="15" max="15" width="19.140625" style="1" customWidth="1"/>
    <col min="16" max="16" width="14.5703125" style="1" customWidth="1"/>
    <col min="17" max="19" width="15.28515625" style="1" customWidth="1"/>
    <col min="20" max="20" width="15.7109375" style="1" customWidth="1"/>
    <col min="21" max="21" width="16.28515625" style="1" bestFit="1" customWidth="1"/>
    <col min="22" max="22" width="15.42578125" style="1" customWidth="1"/>
    <col min="23" max="23" width="21.28515625" style="1" hidden="1" customWidth="1"/>
    <col min="24" max="24" width="17.28515625" style="1" hidden="1" customWidth="1"/>
    <col min="25" max="25" width="15" style="1" hidden="1" customWidth="1"/>
    <col min="26" max="26" width="15.42578125" style="1" hidden="1" customWidth="1"/>
    <col min="27" max="27" width="18.5703125" style="1" hidden="1" customWidth="1"/>
    <col min="28" max="28" width="14.140625" style="1" hidden="1" customWidth="1"/>
    <col min="29" max="29" width="24.28515625" style="1" hidden="1" customWidth="1"/>
    <col min="30" max="30" width="16.140625" style="1" hidden="1" customWidth="1"/>
    <col min="31" max="31" width="14.42578125" style="1" hidden="1" customWidth="1"/>
    <col min="32" max="32" width="17.85546875" style="1" customWidth="1"/>
    <col min="33" max="34" width="21.28515625" style="1" customWidth="1"/>
    <col min="35" max="35" width="12.140625" style="1" customWidth="1"/>
    <col min="36" max="36" width="15" style="1" customWidth="1"/>
    <col min="37" max="38" width="13.42578125" style="1" customWidth="1"/>
    <col min="39" max="16384" width="9.140625" style="1"/>
  </cols>
  <sheetData>
    <row r="1" spans="1:58" ht="22.5">
      <c r="A1" s="172" t="s">
        <v>53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5"/>
    </row>
    <row r="2" spans="1:58" ht="24" customHeight="1">
      <c r="A2" s="172" t="e">
        <f>+#REF!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5"/>
    </row>
    <row r="3" spans="1:58" ht="22.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6"/>
    </row>
    <row r="4" spans="1:58" ht="24" thickBot="1">
      <c r="A4" s="27" t="e">
        <f>+#REF!</f>
        <v>#REF!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  <c r="X4" s="27"/>
      <c r="Y4" s="60"/>
      <c r="Z4" s="27"/>
      <c r="AA4" s="27"/>
      <c r="AB4" s="27"/>
      <c r="AC4" s="27"/>
      <c r="AD4" s="27" t="s">
        <v>12</v>
      </c>
      <c r="AE4" s="27"/>
      <c r="AF4" s="2"/>
    </row>
    <row r="5" spans="1:58" s="3" customFormat="1" ht="40.5" customHeight="1">
      <c r="A5" s="174" t="s">
        <v>9</v>
      </c>
      <c r="B5" s="175"/>
      <c r="C5" s="177" t="s">
        <v>21</v>
      </c>
      <c r="D5" s="179" t="s">
        <v>22</v>
      </c>
      <c r="E5" s="180" t="s">
        <v>0</v>
      </c>
      <c r="F5" s="194"/>
      <c r="G5" s="177" t="s">
        <v>21</v>
      </c>
      <c r="H5" s="179" t="s">
        <v>22</v>
      </c>
      <c r="I5" s="180" t="s">
        <v>0</v>
      </c>
      <c r="J5" s="181"/>
      <c r="K5" s="177" t="s">
        <v>21</v>
      </c>
      <c r="L5" s="179" t="s">
        <v>89</v>
      </c>
      <c r="M5" s="179" t="s">
        <v>22</v>
      </c>
      <c r="N5" s="179" t="s">
        <v>90</v>
      </c>
      <c r="O5" s="180" t="s">
        <v>0</v>
      </c>
      <c r="P5" s="194"/>
      <c r="Q5" s="177" t="s">
        <v>21</v>
      </c>
      <c r="R5" s="179" t="s">
        <v>89</v>
      </c>
      <c r="S5" s="179" t="s">
        <v>90</v>
      </c>
      <c r="T5" s="179" t="s">
        <v>22</v>
      </c>
      <c r="U5" s="180" t="s">
        <v>0</v>
      </c>
      <c r="V5" s="181"/>
      <c r="W5" s="177" t="s">
        <v>21</v>
      </c>
      <c r="X5" s="179" t="s">
        <v>22</v>
      </c>
      <c r="Y5" s="180" t="s">
        <v>0</v>
      </c>
      <c r="Z5" s="181"/>
      <c r="AA5" s="177" t="s">
        <v>21</v>
      </c>
      <c r="AB5" s="179" t="s">
        <v>22</v>
      </c>
      <c r="AC5" s="65"/>
      <c r="AD5" s="180" t="s">
        <v>0</v>
      </c>
      <c r="AE5" s="181"/>
      <c r="AF5" s="186" t="s">
        <v>23</v>
      </c>
      <c r="AG5" s="189" t="s">
        <v>39</v>
      </c>
      <c r="AH5" s="191" t="s">
        <v>41</v>
      </c>
    </row>
    <row r="6" spans="1:58" s="3" customFormat="1" ht="9" customHeight="1">
      <c r="A6" s="174"/>
      <c r="B6" s="176"/>
      <c r="C6" s="178"/>
      <c r="D6" s="174"/>
      <c r="E6" s="190" t="s">
        <v>1</v>
      </c>
      <c r="F6" s="195" t="s">
        <v>2</v>
      </c>
      <c r="G6" s="178"/>
      <c r="H6" s="174"/>
      <c r="I6" s="190" t="s">
        <v>1</v>
      </c>
      <c r="J6" s="182" t="s">
        <v>2</v>
      </c>
      <c r="K6" s="178"/>
      <c r="L6" s="174"/>
      <c r="M6" s="174"/>
      <c r="N6" s="174"/>
      <c r="O6" s="190" t="s">
        <v>1</v>
      </c>
      <c r="P6" s="195" t="s">
        <v>2</v>
      </c>
      <c r="Q6" s="178"/>
      <c r="R6" s="174"/>
      <c r="S6" s="174"/>
      <c r="T6" s="174"/>
      <c r="U6" s="190" t="s">
        <v>1</v>
      </c>
      <c r="V6" s="182" t="s">
        <v>2</v>
      </c>
      <c r="W6" s="178"/>
      <c r="X6" s="174"/>
      <c r="Y6" s="190" t="s">
        <v>1</v>
      </c>
      <c r="Z6" s="182" t="s">
        <v>2</v>
      </c>
      <c r="AA6" s="178"/>
      <c r="AB6" s="174"/>
      <c r="AC6" s="64"/>
      <c r="AD6" s="190" t="s">
        <v>1</v>
      </c>
      <c r="AE6" s="182" t="s">
        <v>2</v>
      </c>
      <c r="AF6" s="187"/>
      <c r="AG6" s="189"/>
      <c r="AH6" s="192"/>
    </row>
    <row r="7" spans="1:58" s="3" customFormat="1" ht="84.75" customHeight="1">
      <c r="A7" s="174"/>
      <c r="B7" s="176"/>
      <c r="C7" s="178"/>
      <c r="D7" s="174"/>
      <c r="E7" s="190"/>
      <c r="F7" s="195"/>
      <c r="G7" s="178"/>
      <c r="H7" s="174"/>
      <c r="I7" s="190"/>
      <c r="J7" s="182"/>
      <c r="K7" s="178"/>
      <c r="L7" s="174"/>
      <c r="M7" s="174"/>
      <c r="N7" s="174"/>
      <c r="O7" s="190"/>
      <c r="P7" s="195"/>
      <c r="Q7" s="178"/>
      <c r="R7" s="174"/>
      <c r="S7" s="174"/>
      <c r="T7" s="174"/>
      <c r="U7" s="190"/>
      <c r="V7" s="182"/>
      <c r="W7" s="178"/>
      <c r="X7" s="174"/>
      <c r="Y7" s="190"/>
      <c r="Z7" s="182"/>
      <c r="AA7" s="178"/>
      <c r="AB7" s="174"/>
      <c r="AC7" s="64"/>
      <c r="AD7" s="190"/>
      <c r="AE7" s="182"/>
      <c r="AF7" s="187"/>
      <c r="AG7" s="189"/>
      <c r="AH7" s="192"/>
      <c r="AK7" s="196" t="s">
        <v>43</v>
      </c>
      <c r="AL7" s="196"/>
      <c r="AM7" s="196" t="s">
        <v>46</v>
      </c>
      <c r="AN7" s="196"/>
      <c r="AO7" s="196" t="s">
        <v>47</v>
      </c>
      <c r="AP7" s="196"/>
      <c r="AQ7" s="196" t="s">
        <v>50</v>
      </c>
      <c r="AR7" s="196"/>
      <c r="AS7" s="196" t="s">
        <v>52</v>
      </c>
      <c r="AT7" s="196"/>
      <c r="AU7" s="196" t="s">
        <v>54</v>
      </c>
      <c r="AV7" s="196"/>
      <c r="AW7" s="196" t="s">
        <v>55</v>
      </c>
      <c r="AX7" s="196"/>
      <c r="AY7" s="196" t="s">
        <v>66</v>
      </c>
      <c r="AZ7" s="196"/>
      <c r="BA7" s="196" t="s">
        <v>67</v>
      </c>
      <c r="BB7" s="196"/>
      <c r="BC7" s="196" t="s">
        <v>68</v>
      </c>
      <c r="BD7" s="196"/>
      <c r="BE7" s="196" t="s">
        <v>69</v>
      </c>
      <c r="BF7" s="196"/>
    </row>
    <row r="8" spans="1:58" ht="23.25">
      <c r="A8" s="28" t="s">
        <v>3</v>
      </c>
      <c r="B8" s="29"/>
      <c r="C8" s="197" t="s">
        <v>48</v>
      </c>
      <c r="D8" s="198"/>
      <c r="E8" s="198"/>
      <c r="F8" s="200"/>
      <c r="G8" s="197" t="s">
        <v>49</v>
      </c>
      <c r="H8" s="198"/>
      <c r="I8" s="198"/>
      <c r="J8" s="200"/>
      <c r="K8" s="198" t="s">
        <v>71</v>
      </c>
      <c r="L8" s="198"/>
      <c r="M8" s="198"/>
      <c r="N8" s="198"/>
      <c r="O8" s="198"/>
      <c r="P8" s="198"/>
      <c r="Q8" s="208" t="s">
        <v>72</v>
      </c>
      <c r="R8" s="208"/>
      <c r="S8" s="208"/>
      <c r="T8" s="198"/>
      <c r="U8" s="198"/>
      <c r="V8" s="200"/>
      <c r="W8" s="198" t="s">
        <v>84</v>
      </c>
      <c r="X8" s="198"/>
      <c r="Y8" s="198"/>
      <c r="Z8" s="198"/>
      <c r="AA8" s="208" t="s">
        <v>85</v>
      </c>
      <c r="AB8" s="198"/>
      <c r="AC8" s="198"/>
      <c r="AD8" s="198"/>
      <c r="AE8" s="199"/>
      <c r="AF8" s="188"/>
      <c r="AG8" s="189"/>
      <c r="AH8" s="193"/>
      <c r="AK8" s="2" t="s">
        <v>44</v>
      </c>
      <c r="AL8" s="2" t="s">
        <v>45</v>
      </c>
      <c r="AM8" s="2" t="s">
        <v>44</v>
      </c>
      <c r="AN8" s="2" t="s">
        <v>45</v>
      </c>
      <c r="AO8" s="2" t="s">
        <v>44</v>
      </c>
      <c r="AP8" s="2" t="s">
        <v>45</v>
      </c>
      <c r="AQ8" s="2" t="s">
        <v>44</v>
      </c>
      <c r="AR8" s="2" t="s">
        <v>45</v>
      </c>
      <c r="AS8" s="2" t="s">
        <v>44</v>
      </c>
      <c r="AT8" s="2" t="s">
        <v>45</v>
      </c>
      <c r="AU8" s="2" t="s">
        <v>44</v>
      </c>
      <c r="AV8" s="2" t="s">
        <v>45</v>
      </c>
      <c r="AW8" s="2" t="s">
        <v>44</v>
      </c>
      <c r="AX8" s="2" t="s">
        <v>45</v>
      </c>
      <c r="AY8" s="2" t="s">
        <v>44</v>
      </c>
      <c r="AZ8" s="2" t="s">
        <v>45</v>
      </c>
      <c r="BA8" s="2" t="s">
        <v>44</v>
      </c>
      <c r="BB8" s="2" t="s">
        <v>45</v>
      </c>
      <c r="BC8" s="2" t="s">
        <v>44</v>
      </c>
      <c r="BD8" s="2" t="s">
        <v>45</v>
      </c>
      <c r="BE8" s="2" t="s">
        <v>44</v>
      </c>
      <c r="BF8" s="2" t="s">
        <v>45</v>
      </c>
    </row>
    <row r="9" spans="1:58" ht="46.5" customHeight="1">
      <c r="A9" s="68" t="s">
        <v>20</v>
      </c>
      <c r="B9" s="69">
        <v>3111100</v>
      </c>
      <c r="C9" s="70">
        <v>17998.817999999999</v>
      </c>
      <c r="D9" s="71" t="e">
        <f t="shared" ref="D9:D27" si="0">+X9+AK9+AM9+AO9+AQ9+AS9+AU9+AW9+AY9+BA9+BC9+BE9</f>
        <v>#REF!</v>
      </c>
      <c r="E9" s="71" t="e">
        <f t="shared" ref="E9:E23" si="1">+D9-C9</f>
        <v>#REF!</v>
      </c>
      <c r="F9" s="73" t="e">
        <f>D9/C9</f>
        <v>#REF!</v>
      </c>
      <c r="G9" s="73">
        <f>+C9*AF9/100</f>
        <v>12599.1726</v>
      </c>
      <c r="H9" s="71" t="e">
        <f t="shared" ref="H9:H27" si="2">+AB9+AL9+AN9+AP9+AR9+AT9+AV9+AX9+AZ9+BB9+BD9+BF9</f>
        <v>#REF!</v>
      </c>
      <c r="I9" s="71" t="e">
        <f>+H9-G9</f>
        <v>#REF!</v>
      </c>
      <c r="J9" s="95" t="e">
        <f>H9/G9</f>
        <v>#REF!</v>
      </c>
      <c r="K9" s="123">
        <v>3840.5</v>
      </c>
      <c r="L9" s="123">
        <v>25.744023530000231</v>
      </c>
      <c r="M9" s="123">
        <v>3456.8967078999999</v>
      </c>
      <c r="N9" s="124">
        <f>+M9+L9</f>
        <v>3482.64073143</v>
      </c>
      <c r="O9" s="124">
        <f t="shared" ref="O9:O21" si="3">+N9-K9</f>
        <v>-357.85926857000004</v>
      </c>
      <c r="P9" s="125">
        <f>N9/K9</f>
        <v>0.90681961500585861</v>
      </c>
      <c r="Q9" s="100">
        <f>+K9*AF9/100</f>
        <v>2688.35</v>
      </c>
      <c r="R9" s="90">
        <v>18.020816471000298</v>
      </c>
      <c r="S9" s="90">
        <v>2424.1276955299995</v>
      </c>
      <c r="T9" s="74">
        <f>+S9+R9</f>
        <v>2442.1485120009997</v>
      </c>
      <c r="U9" s="71">
        <f>+T9-Q9</f>
        <v>-246.20148799900016</v>
      </c>
      <c r="V9" s="131">
        <f>T9/Q9</f>
        <v>0.9084191091193482</v>
      </c>
      <c r="W9" s="100">
        <v>1685.5</v>
      </c>
      <c r="X9" s="123" t="e">
        <f>+#REF!+#REF!+#REF!+#REF!+#REF!+#REF!</f>
        <v>#REF!</v>
      </c>
      <c r="Y9" s="123" t="e">
        <f t="shared" ref="Y9:Y21" si="4">+X9-W9</f>
        <v>#REF!</v>
      </c>
      <c r="Z9" s="126" t="e">
        <f>X9/W9</f>
        <v>#REF!</v>
      </c>
      <c r="AA9" s="100">
        <f>+W9*AF9/100</f>
        <v>1179.8499999999999</v>
      </c>
      <c r="AB9" s="71" t="e">
        <f>+X9*AF9/100</f>
        <v>#REF!</v>
      </c>
      <c r="AC9" s="71">
        <v>643836</v>
      </c>
      <c r="AD9" s="74" t="e">
        <f>+AB9-AA9</f>
        <v>#REF!</v>
      </c>
      <c r="AE9" s="95" t="e">
        <f>AB9/AA9</f>
        <v>#REF!</v>
      </c>
      <c r="AF9" s="25">
        <v>70</v>
      </c>
      <c r="AG9" s="10" t="s">
        <v>31</v>
      </c>
      <c r="AH9" s="16"/>
      <c r="AI9" s="24" t="e">
        <f>+X9-AU9</f>
        <v>#REF!</v>
      </c>
      <c r="AJ9" s="24">
        <f>+C9+W9</f>
        <v>19684.317999999999</v>
      </c>
      <c r="AK9" s="21">
        <v>1074.7429073199999</v>
      </c>
      <c r="AL9" s="21">
        <v>756.62003512399974</v>
      </c>
      <c r="AM9" s="21">
        <v>1106.5205617300003</v>
      </c>
      <c r="AN9" s="21">
        <v>774.56439321100015</v>
      </c>
      <c r="AO9" s="23"/>
      <c r="AP9" s="23"/>
      <c r="AU9" s="23"/>
    </row>
    <row r="10" spans="1:58" ht="46.5" customHeight="1">
      <c r="A10" s="75" t="s">
        <v>19</v>
      </c>
      <c r="B10" s="69">
        <v>3111401</v>
      </c>
      <c r="C10" s="70">
        <v>370</v>
      </c>
      <c r="D10" s="71" t="e">
        <f t="shared" si="0"/>
        <v>#REF!</v>
      </c>
      <c r="E10" s="71" t="e">
        <f t="shared" si="1"/>
        <v>#REF!</v>
      </c>
      <c r="F10" s="73" t="e">
        <f t="shared" ref="F10:F23" si="5">D10/C10*100</f>
        <v>#REF!</v>
      </c>
      <c r="G10" s="73">
        <f>+C10*AF10/100</f>
        <v>370</v>
      </c>
      <c r="H10" s="71" t="e">
        <f t="shared" si="2"/>
        <v>#REF!</v>
      </c>
      <c r="I10" s="71" t="e">
        <f>+H10-G10</f>
        <v>#REF!</v>
      </c>
      <c r="J10" s="95" t="e">
        <f t="shared" ref="J10:J28" si="6">H10/G10</f>
        <v>#REF!</v>
      </c>
      <c r="K10" s="129">
        <v>82.6</v>
      </c>
      <c r="L10" s="129">
        <v>5.0635211200000043</v>
      </c>
      <c r="M10" s="129">
        <v>78.183425709999995</v>
      </c>
      <c r="N10" s="124">
        <f t="shared" ref="N10:N27" si="7">+M10+L10</f>
        <v>83.246946829999999</v>
      </c>
      <c r="O10" s="74">
        <f t="shared" si="3"/>
        <v>0.64694683000000452</v>
      </c>
      <c r="P10" s="102">
        <f>N10/K10</f>
        <v>1.007832286077482</v>
      </c>
      <c r="Q10" s="100">
        <f>+K10*AF10/100</f>
        <v>82.6</v>
      </c>
      <c r="R10" s="90">
        <v>5.0635211200000043</v>
      </c>
      <c r="S10" s="90">
        <v>78.183425709999995</v>
      </c>
      <c r="T10" s="74">
        <f t="shared" ref="T10:T27" si="8">+S10+R10</f>
        <v>83.246946829999999</v>
      </c>
      <c r="U10" s="71">
        <f>+T10-Q10</f>
        <v>0.64694683000000452</v>
      </c>
      <c r="V10" s="131">
        <f t="shared" ref="V10:V21" si="9">T10/Q10</f>
        <v>1.007832286077482</v>
      </c>
      <c r="W10" s="100">
        <v>27.257999999999999</v>
      </c>
      <c r="X10" s="71" t="e">
        <f>+#REF!+#REF!+#REF!+#REF!+#REF!+#REF!+#REF!+#REF!+#REF!+#REF!+#REF!</f>
        <v>#REF!</v>
      </c>
      <c r="Y10" s="71" t="e">
        <f t="shared" si="4"/>
        <v>#REF!</v>
      </c>
      <c r="Z10" s="131" t="e">
        <f>X10/W10</f>
        <v>#REF!</v>
      </c>
      <c r="AA10" s="100">
        <f>+W10*AF10/100</f>
        <v>27.257999999999996</v>
      </c>
      <c r="AB10" s="71" t="e">
        <f>+X10*AF10/100</f>
        <v>#REF!</v>
      </c>
      <c r="AC10" s="71">
        <v>8314</v>
      </c>
      <c r="AD10" s="74" t="e">
        <f>+AB10-AA10</f>
        <v>#REF!</v>
      </c>
      <c r="AE10" s="131" t="e">
        <f>AB10/AA10</f>
        <v>#REF!</v>
      </c>
      <c r="AF10" s="25">
        <v>100</v>
      </c>
      <c r="AG10" s="11" t="s">
        <v>35</v>
      </c>
      <c r="AH10" s="16"/>
      <c r="AI10" s="24" t="e">
        <f>+X10-AU10</f>
        <v>#REF!</v>
      </c>
      <c r="AJ10" s="24">
        <f>+C10+W10</f>
        <v>397.25799999999998</v>
      </c>
      <c r="AK10" s="21">
        <v>30.548215219999999</v>
      </c>
      <c r="AL10" s="21">
        <v>30.548215219999996</v>
      </c>
      <c r="AM10" s="21">
        <v>31.244326679999997</v>
      </c>
      <c r="AN10" s="21">
        <v>31.244326679999993</v>
      </c>
      <c r="AO10" s="23"/>
      <c r="AP10" s="23"/>
      <c r="AU10" s="23"/>
    </row>
    <row r="11" spans="1:58" ht="46.5" customHeight="1">
      <c r="A11" s="75" t="s">
        <v>18</v>
      </c>
      <c r="B11" s="69">
        <v>3112101</v>
      </c>
      <c r="C11" s="70">
        <v>5571.9769999999999</v>
      </c>
      <c r="D11" s="71" t="e">
        <f t="shared" si="0"/>
        <v>#REF!</v>
      </c>
      <c r="E11" s="71" t="e">
        <f t="shared" si="1"/>
        <v>#REF!</v>
      </c>
      <c r="F11" s="73" t="e">
        <f t="shared" si="5"/>
        <v>#REF!</v>
      </c>
      <c r="G11" s="100" t="s">
        <v>79</v>
      </c>
      <c r="H11" s="90" t="s">
        <v>79</v>
      </c>
      <c r="I11" s="90" t="s">
        <v>79</v>
      </c>
      <c r="J11" s="117" t="s">
        <v>79</v>
      </c>
      <c r="K11" s="129">
        <v>1699.8409999999999</v>
      </c>
      <c r="L11" s="129">
        <v>2</v>
      </c>
      <c r="M11" s="129">
        <v>530.62938313999996</v>
      </c>
      <c r="N11" s="124">
        <f t="shared" si="7"/>
        <v>532.62938313999996</v>
      </c>
      <c r="O11" s="74">
        <f t="shared" si="3"/>
        <v>-1167.21161686</v>
      </c>
      <c r="P11" s="132">
        <f>N11/K11</f>
        <v>0.3133407084191992</v>
      </c>
      <c r="Q11" s="100" t="s">
        <v>79</v>
      </c>
      <c r="R11" s="90"/>
      <c r="S11" s="90"/>
      <c r="T11" s="74">
        <f t="shared" si="8"/>
        <v>0</v>
      </c>
      <c r="U11" s="90" t="s">
        <v>79</v>
      </c>
      <c r="V11" s="117" t="s">
        <v>79</v>
      </c>
      <c r="W11" s="90">
        <v>500</v>
      </c>
      <c r="X11" s="71" t="e">
        <f>+#REF!+#REF!+#REF!+#REF!+#REF!+#REF!+#REF!+#REF!+#REF!+#REF!+#REF!+#REF!+#REF!+#REF!+#REF!</f>
        <v>#REF!</v>
      </c>
      <c r="Y11" s="71" t="e">
        <f t="shared" si="4"/>
        <v>#REF!</v>
      </c>
      <c r="Z11" s="131" t="e">
        <f>X11/W11</f>
        <v>#REF!</v>
      </c>
      <c r="AA11" s="100" t="s">
        <v>79</v>
      </c>
      <c r="AB11" s="90" t="s">
        <v>79</v>
      </c>
      <c r="AC11" s="90" t="s">
        <v>79</v>
      </c>
      <c r="AD11" s="90" t="s">
        <v>79</v>
      </c>
      <c r="AE11" s="117" t="s">
        <v>79</v>
      </c>
      <c r="AF11" s="9">
        <v>0</v>
      </c>
      <c r="AG11" s="11" t="s">
        <v>28</v>
      </c>
      <c r="AH11" s="19" t="s">
        <v>40</v>
      </c>
      <c r="AI11" s="24" t="e">
        <f>+X11-AU11</f>
        <v>#REF!</v>
      </c>
      <c r="AJ11" s="24">
        <f>+C11+W11</f>
        <v>6071.9769999999999</v>
      </c>
      <c r="AK11" s="21">
        <v>234.36239576999998</v>
      </c>
      <c r="AL11" s="21" t="s">
        <v>79</v>
      </c>
      <c r="AM11" s="21">
        <v>286.94206987999996</v>
      </c>
      <c r="AN11" s="21" t="s">
        <v>79</v>
      </c>
      <c r="AO11" s="23"/>
      <c r="AP11" s="23"/>
      <c r="AU11" s="23"/>
    </row>
    <row r="12" spans="1:58" ht="46.5" customHeight="1">
      <c r="A12" s="75" t="s">
        <v>76</v>
      </c>
      <c r="B12" s="69">
        <v>3112121</v>
      </c>
      <c r="C12" s="70">
        <v>683</v>
      </c>
      <c r="D12" s="71" t="e">
        <f t="shared" si="0"/>
        <v>#REF!</v>
      </c>
      <c r="E12" s="71" t="e">
        <f>+D12-C12</f>
        <v>#REF!</v>
      </c>
      <c r="F12" s="73" t="e">
        <f>D12/C12*100</f>
        <v>#REF!</v>
      </c>
      <c r="G12" s="100" t="s">
        <v>79</v>
      </c>
      <c r="H12" s="90" t="s">
        <v>79</v>
      </c>
      <c r="I12" s="90" t="s">
        <v>79</v>
      </c>
      <c r="J12" s="117" t="s">
        <v>79</v>
      </c>
      <c r="K12" s="129"/>
      <c r="L12" s="129">
        <v>0</v>
      </c>
      <c r="M12" s="129">
        <v>14.023</v>
      </c>
      <c r="N12" s="124">
        <f t="shared" si="7"/>
        <v>14.023</v>
      </c>
      <c r="O12" s="74">
        <f t="shared" si="3"/>
        <v>14.023</v>
      </c>
      <c r="P12" s="102"/>
      <c r="Q12" s="100" t="s">
        <v>79</v>
      </c>
      <c r="R12" s="90"/>
      <c r="S12" s="90"/>
      <c r="T12" s="74">
        <f t="shared" si="8"/>
        <v>0</v>
      </c>
      <c r="U12" s="90" t="s">
        <v>79</v>
      </c>
      <c r="V12" s="117" t="s">
        <v>79</v>
      </c>
      <c r="W12" s="100"/>
      <c r="X12" s="71" t="e">
        <f>+#REF!+#REF!+#REF!+#REF!+#REF!+#REF!+#REF!+#REF!+#REF!+#REF!+#REF!+#REF!+#REF!+#REF!</f>
        <v>#REF!</v>
      </c>
      <c r="Y12" s="71" t="e">
        <f t="shared" si="4"/>
        <v>#REF!</v>
      </c>
      <c r="Z12" s="95"/>
      <c r="AA12" s="100" t="s">
        <v>79</v>
      </c>
      <c r="AB12" s="90" t="s">
        <v>79</v>
      </c>
      <c r="AC12" s="90" t="s">
        <v>79</v>
      </c>
      <c r="AD12" s="90" t="s">
        <v>79</v>
      </c>
      <c r="AE12" s="117" t="s">
        <v>79</v>
      </c>
      <c r="AF12" s="9">
        <v>0</v>
      </c>
      <c r="AG12" s="11"/>
      <c r="AH12" s="19"/>
      <c r="AI12" s="24"/>
      <c r="AJ12" s="24"/>
      <c r="AK12" s="21">
        <v>14.023</v>
      </c>
      <c r="AL12" s="21" t="s">
        <v>79</v>
      </c>
      <c r="AM12" s="21">
        <v>0</v>
      </c>
      <c r="AN12" s="21" t="s">
        <v>79</v>
      </c>
      <c r="AO12" s="23"/>
      <c r="AP12" s="23"/>
      <c r="AU12" s="23"/>
    </row>
    <row r="13" spans="1:58" ht="46.5" customHeight="1">
      <c r="A13" s="75" t="s">
        <v>57</v>
      </c>
      <c r="B13" s="69">
        <v>3112501</v>
      </c>
      <c r="C13" s="70">
        <v>2575.3020000000001</v>
      </c>
      <c r="D13" s="71" t="e">
        <f t="shared" si="0"/>
        <v>#REF!</v>
      </c>
      <c r="E13" s="71" t="e">
        <f t="shared" si="1"/>
        <v>#REF!</v>
      </c>
      <c r="F13" s="73" t="e">
        <f t="shared" si="5"/>
        <v>#REF!</v>
      </c>
      <c r="G13" s="73">
        <f>+C13*AF13/100</f>
        <v>2575.3020000000001</v>
      </c>
      <c r="H13" s="71" t="e">
        <f t="shared" si="2"/>
        <v>#REF!</v>
      </c>
      <c r="I13" s="71" t="e">
        <f>+H13-G13</f>
        <v>#REF!</v>
      </c>
      <c r="J13" s="95" t="e">
        <f t="shared" si="6"/>
        <v>#REF!</v>
      </c>
      <c r="K13" s="129">
        <v>607.5</v>
      </c>
      <c r="L13" s="129">
        <v>62.579283810000021</v>
      </c>
      <c r="M13" s="129">
        <v>510.57639308</v>
      </c>
      <c r="N13" s="124">
        <f t="shared" si="7"/>
        <v>573.15567689</v>
      </c>
      <c r="O13" s="74">
        <f t="shared" si="3"/>
        <v>-34.344323110000005</v>
      </c>
      <c r="P13" s="102">
        <f t="shared" ref="P13:P21" si="10">N13/K13</f>
        <v>0.94346613479835395</v>
      </c>
      <c r="Q13" s="100">
        <f>+K13*AF13/100</f>
        <v>607.5</v>
      </c>
      <c r="R13" s="90">
        <v>62.579283810000021</v>
      </c>
      <c r="S13" s="90">
        <v>510.57639308</v>
      </c>
      <c r="T13" s="74">
        <f t="shared" si="8"/>
        <v>573.15567689</v>
      </c>
      <c r="U13" s="71">
        <f>+T13-Q13</f>
        <v>-34.344323110000005</v>
      </c>
      <c r="V13" s="131">
        <f t="shared" si="9"/>
        <v>0.94346613479835395</v>
      </c>
      <c r="W13" s="100">
        <v>283.59399999999999</v>
      </c>
      <c r="X13" s="71" t="e">
        <f>+#REF!+#REF!+#REF!+#REF!+#REF!+#REF!+#REF!+#REF!+#REF!+#REF!+#REF!+#REF!+#REF!+#REF!+#REF!+#REF!+#REF!+#REF!+#REF!+#REF!+#REF!+#REF!+#REF!</f>
        <v>#REF!</v>
      </c>
      <c r="Y13" s="71" t="e">
        <f t="shared" si="4"/>
        <v>#REF!</v>
      </c>
      <c r="Z13" s="131" t="e">
        <f t="shared" ref="Z13:Z21" si="11">X13/W13</f>
        <v>#REF!</v>
      </c>
      <c r="AA13" s="100">
        <f>+W13*AF13/100</f>
        <v>283.59399999999999</v>
      </c>
      <c r="AB13" s="71" t="e">
        <f>+X13*AF13/100</f>
        <v>#REF!</v>
      </c>
      <c r="AC13" s="71">
        <v>31221</v>
      </c>
      <c r="AD13" s="74" t="e">
        <f>+AB13-AA13</f>
        <v>#REF!</v>
      </c>
      <c r="AE13" s="131" t="e">
        <f>AB13/AA13</f>
        <v>#REF!</v>
      </c>
      <c r="AF13" s="25">
        <v>100</v>
      </c>
      <c r="AG13" s="7" t="s">
        <v>36</v>
      </c>
      <c r="AH13" s="17"/>
      <c r="AI13" s="24" t="e">
        <f t="shared" ref="AI13:AI19" si="12">+X13-AU13</f>
        <v>#REF!</v>
      </c>
      <c r="AJ13" s="24">
        <f t="shared" ref="AJ13:AJ25" si="13">+C13+W13</f>
        <v>2858.8960000000002</v>
      </c>
      <c r="AK13" s="21">
        <v>95.596090320000002</v>
      </c>
      <c r="AL13" s="21">
        <v>95.596090320000002</v>
      </c>
      <c r="AM13" s="21">
        <v>279.33000972000002</v>
      </c>
      <c r="AN13" s="21">
        <v>279.33000972000002</v>
      </c>
      <c r="AO13" s="23"/>
      <c r="AP13" s="23"/>
      <c r="AU13" s="23"/>
    </row>
    <row r="14" spans="1:58" ht="46.5" customHeight="1">
      <c r="A14" s="75" t="s">
        <v>6</v>
      </c>
      <c r="B14" s="69">
        <v>3131101</v>
      </c>
      <c r="C14" s="70">
        <v>2571.8530000000001</v>
      </c>
      <c r="D14" s="71" t="e">
        <f t="shared" si="0"/>
        <v>#REF!</v>
      </c>
      <c r="E14" s="71" t="e">
        <f t="shared" si="1"/>
        <v>#REF!</v>
      </c>
      <c r="F14" s="73" t="e">
        <f t="shared" si="5"/>
        <v>#REF!</v>
      </c>
      <c r="G14" s="73">
        <f>+C14*AF14/100</f>
        <v>2571.8530000000001</v>
      </c>
      <c r="H14" s="71" t="e">
        <f t="shared" si="2"/>
        <v>#REF!</v>
      </c>
      <c r="I14" s="71" t="e">
        <f>+H14-G14</f>
        <v>#REF!</v>
      </c>
      <c r="J14" s="95" t="e">
        <f t="shared" si="6"/>
        <v>#REF!</v>
      </c>
      <c r="K14" s="129">
        <v>1140.5</v>
      </c>
      <c r="L14" s="129">
        <v>95.143000000000001</v>
      </c>
      <c r="M14" s="129">
        <v>872.75091830999986</v>
      </c>
      <c r="N14" s="124">
        <f t="shared" si="7"/>
        <v>967.89391830999989</v>
      </c>
      <c r="O14" s="74">
        <f t="shared" si="3"/>
        <v>-172.60608169000011</v>
      </c>
      <c r="P14" s="102">
        <f t="shared" si="10"/>
        <v>0.84865753468654093</v>
      </c>
      <c r="Q14" s="100">
        <f>+K14*AF14/100</f>
        <v>1140.5</v>
      </c>
      <c r="R14" s="90">
        <v>95.143000000000001</v>
      </c>
      <c r="S14" s="90">
        <v>872.75091830999986</v>
      </c>
      <c r="T14" s="74">
        <f t="shared" si="8"/>
        <v>967.89391830999989</v>
      </c>
      <c r="U14" s="71">
        <f>+T14-Q14</f>
        <v>-172.60608169000011</v>
      </c>
      <c r="V14" s="131">
        <f t="shared" si="9"/>
        <v>0.84865753468654093</v>
      </c>
      <c r="W14" s="100">
        <v>640.66300000000001</v>
      </c>
      <c r="X14" s="71" t="e">
        <f>+#REF!+#REF!+#REF!+#REF!+#REF!</f>
        <v>#REF!</v>
      </c>
      <c r="Y14" s="71" t="e">
        <f t="shared" si="4"/>
        <v>#REF!</v>
      </c>
      <c r="Z14" s="131" t="e">
        <f t="shared" si="11"/>
        <v>#REF!</v>
      </c>
      <c r="AA14" s="100">
        <f>+W14*AF14/100</f>
        <v>640.66300000000001</v>
      </c>
      <c r="AB14" s="71" t="e">
        <f>+X14*AF14/100</f>
        <v>#REF!</v>
      </c>
      <c r="AC14" s="71">
        <v>53921</v>
      </c>
      <c r="AD14" s="74" t="e">
        <f>+AB14-AA14</f>
        <v>#REF!</v>
      </c>
      <c r="AE14" s="131" t="e">
        <f>AB14/AA14</f>
        <v>#REF!</v>
      </c>
      <c r="AF14" s="25">
        <v>100</v>
      </c>
      <c r="AG14" s="14" t="s">
        <v>37</v>
      </c>
      <c r="AH14" s="19"/>
      <c r="AI14" s="24" t="e">
        <f t="shared" si="12"/>
        <v>#REF!</v>
      </c>
      <c r="AJ14" s="24">
        <f t="shared" si="13"/>
        <v>3212.5160000000001</v>
      </c>
      <c r="AK14" s="21">
        <v>332.1428224</v>
      </c>
      <c r="AL14" s="21">
        <v>332.1428224</v>
      </c>
      <c r="AM14" s="21">
        <v>333.98334090999998</v>
      </c>
      <c r="AN14" s="21">
        <v>333.98334090999998</v>
      </c>
      <c r="AO14" s="23"/>
      <c r="AP14" s="23"/>
      <c r="AU14" s="23"/>
    </row>
    <row r="15" spans="1:58" ht="46.5" customHeight="1">
      <c r="A15" s="75" t="s">
        <v>25</v>
      </c>
      <c r="B15" s="69">
        <v>3131204</v>
      </c>
      <c r="C15" s="70">
        <v>3377.6439999999998</v>
      </c>
      <c r="D15" s="71" t="e">
        <f t="shared" si="0"/>
        <v>#REF!</v>
      </c>
      <c r="E15" s="71" t="e">
        <f t="shared" si="1"/>
        <v>#REF!</v>
      </c>
      <c r="F15" s="73" t="e">
        <f t="shared" si="5"/>
        <v>#REF!</v>
      </c>
      <c r="G15" s="73">
        <f>+C15*AF15/100</f>
        <v>3377.6439999999998</v>
      </c>
      <c r="H15" s="71" t="e">
        <f t="shared" si="2"/>
        <v>#REF!</v>
      </c>
      <c r="I15" s="71" t="e">
        <f>+H15-G15</f>
        <v>#REF!</v>
      </c>
      <c r="J15" s="95" t="e">
        <f t="shared" si="6"/>
        <v>#REF!</v>
      </c>
      <c r="K15" s="129">
        <v>1194.7</v>
      </c>
      <c r="L15" s="129">
        <v>83.161999999999978</v>
      </c>
      <c r="M15" s="129">
        <v>1189.9161672800001</v>
      </c>
      <c r="N15" s="124">
        <f t="shared" si="7"/>
        <v>1273.0781672800001</v>
      </c>
      <c r="O15" s="74">
        <f t="shared" si="3"/>
        <v>78.378167280000071</v>
      </c>
      <c r="P15" s="102">
        <f t="shared" si="10"/>
        <v>1.065604894350046</v>
      </c>
      <c r="Q15" s="100">
        <f>+K15*AF15/100</f>
        <v>1194.7</v>
      </c>
      <c r="R15" s="90">
        <v>83.161999999999978</v>
      </c>
      <c r="S15" s="90">
        <v>1189.9161672800001</v>
      </c>
      <c r="T15" s="74">
        <f t="shared" si="8"/>
        <v>1273.0781672800001</v>
      </c>
      <c r="U15" s="71">
        <f>+T15-Q15</f>
        <v>78.378167280000071</v>
      </c>
      <c r="V15" s="95">
        <f t="shared" si="9"/>
        <v>1.065604894350046</v>
      </c>
      <c r="W15" s="100">
        <v>532.11500000000001</v>
      </c>
      <c r="X15" s="71" t="e">
        <f>+#REF!</f>
        <v>#REF!</v>
      </c>
      <c r="Y15" s="71" t="e">
        <f t="shared" si="4"/>
        <v>#REF!</v>
      </c>
      <c r="Z15" s="95" t="e">
        <f t="shared" si="11"/>
        <v>#REF!</v>
      </c>
      <c r="AA15" s="100">
        <f>+W15*AF15/100</f>
        <v>532.11500000000001</v>
      </c>
      <c r="AB15" s="71" t="e">
        <f>+X15*AF15/100</f>
        <v>#REF!</v>
      </c>
      <c r="AC15" s="71">
        <v>62069</v>
      </c>
      <c r="AD15" s="74" t="e">
        <f>+AB15-AA15</f>
        <v>#REF!</v>
      </c>
      <c r="AE15" s="131" t="e">
        <f>AB15/AA15</f>
        <v>#REF!</v>
      </c>
      <c r="AF15" s="25">
        <v>100</v>
      </c>
      <c r="AG15" s="14" t="s">
        <v>38</v>
      </c>
      <c r="AH15" s="19"/>
      <c r="AI15" s="24" t="e">
        <f t="shared" si="12"/>
        <v>#REF!</v>
      </c>
      <c r="AJ15" s="24">
        <f t="shared" si="13"/>
        <v>3909.759</v>
      </c>
      <c r="AK15" s="21">
        <v>413.58718860000005</v>
      </c>
      <c r="AL15" s="21">
        <v>413.5871886000001</v>
      </c>
      <c r="AM15" s="21">
        <v>440.73541767999995</v>
      </c>
      <c r="AN15" s="21">
        <v>440.73541767999995</v>
      </c>
      <c r="AO15" s="23"/>
      <c r="AP15" s="23"/>
      <c r="AU15" s="23"/>
    </row>
    <row r="16" spans="1:58" ht="46.5" customHeight="1">
      <c r="A16" s="75" t="s">
        <v>26</v>
      </c>
      <c r="B16" s="69">
        <v>3131203</v>
      </c>
      <c r="C16" s="70">
        <v>3351</v>
      </c>
      <c r="D16" s="71" t="e">
        <f t="shared" si="0"/>
        <v>#REF!</v>
      </c>
      <c r="E16" s="71" t="e">
        <f t="shared" si="1"/>
        <v>#REF!</v>
      </c>
      <c r="F16" s="73" t="e">
        <f t="shared" si="5"/>
        <v>#REF!</v>
      </c>
      <c r="G16" s="73">
        <f>+C16*AF16/100</f>
        <v>3351</v>
      </c>
      <c r="H16" s="71" t="e">
        <f t="shared" si="2"/>
        <v>#REF!</v>
      </c>
      <c r="I16" s="71" t="e">
        <f>+H16-G16</f>
        <v>#REF!</v>
      </c>
      <c r="J16" s="95" t="e">
        <f t="shared" si="6"/>
        <v>#REF!</v>
      </c>
      <c r="K16" s="129">
        <v>493.9</v>
      </c>
      <c r="L16" s="129">
        <v>235.44510641999995</v>
      </c>
      <c r="M16" s="129">
        <v>668.83427684000003</v>
      </c>
      <c r="N16" s="124">
        <f t="shared" si="7"/>
        <v>904.27938326000003</v>
      </c>
      <c r="O16" s="74">
        <f t="shared" si="3"/>
        <v>410.37938326000005</v>
      </c>
      <c r="P16" s="102">
        <f t="shared" si="10"/>
        <v>1.8308956939866372</v>
      </c>
      <c r="Q16" s="100">
        <f>+K16*AF16/100</f>
        <v>493.9</v>
      </c>
      <c r="R16" s="90">
        <v>235.44510641999995</v>
      </c>
      <c r="S16" s="90">
        <v>668.83427684000003</v>
      </c>
      <c r="T16" s="74">
        <f t="shared" si="8"/>
        <v>904.27938326000003</v>
      </c>
      <c r="U16" s="71">
        <f>+T16-Q16</f>
        <v>410.37938326000005</v>
      </c>
      <c r="V16" s="95">
        <f t="shared" si="9"/>
        <v>1.8308956939866372</v>
      </c>
      <c r="W16" s="100">
        <v>155.84899999999999</v>
      </c>
      <c r="X16" s="71" t="e">
        <f>+#REF!+#REF!+#REF!+#REF!+#REF!+#REF!+#REF!+#REF!+#REF!+#REF!</f>
        <v>#REF!</v>
      </c>
      <c r="Y16" s="71" t="e">
        <f t="shared" si="4"/>
        <v>#REF!</v>
      </c>
      <c r="Z16" s="95" t="e">
        <f t="shared" si="11"/>
        <v>#REF!</v>
      </c>
      <c r="AA16" s="100">
        <f>+W16*AF16/100</f>
        <v>155.84899999999999</v>
      </c>
      <c r="AB16" s="71" t="e">
        <f>+X16*AF16/100</f>
        <v>#REF!</v>
      </c>
      <c r="AC16" s="71">
        <v>71936</v>
      </c>
      <c r="AD16" s="74" t="e">
        <f>+AB16-AA16</f>
        <v>#REF!</v>
      </c>
      <c r="AE16" s="95" t="e">
        <f>AB16/AA16</f>
        <v>#REF!</v>
      </c>
      <c r="AF16" s="25">
        <v>100</v>
      </c>
      <c r="AG16" s="11" t="s">
        <v>33</v>
      </c>
      <c r="AH16" s="16"/>
      <c r="AI16" s="24" t="e">
        <f t="shared" si="12"/>
        <v>#REF!</v>
      </c>
      <c r="AJ16" s="24">
        <f t="shared" si="13"/>
        <v>3506.8490000000002</v>
      </c>
      <c r="AK16" s="21">
        <v>224.81815067000002</v>
      </c>
      <c r="AL16" s="21">
        <v>224.81815067000002</v>
      </c>
      <c r="AM16" s="21">
        <v>162.83205653999997</v>
      </c>
      <c r="AN16" s="21">
        <v>162.83205653999997</v>
      </c>
      <c r="AO16" s="23"/>
      <c r="AP16" s="23"/>
      <c r="AU16" s="23"/>
    </row>
    <row r="17" spans="1:58" ht="46.5" customHeight="1">
      <c r="A17" s="75" t="s">
        <v>5</v>
      </c>
      <c r="B17" s="69">
        <v>3136100</v>
      </c>
      <c r="C17" s="70">
        <v>858</v>
      </c>
      <c r="D17" s="71" t="e">
        <f t="shared" si="0"/>
        <v>#REF!</v>
      </c>
      <c r="E17" s="71" t="e">
        <f t="shared" si="1"/>
        <v>#REF!</v>
      </c>
      <c r="F17" s="73" t="e">
        <f t="shared" si="5"/>
        <v>#REF!</v>
      </c>
      <c r="G17" s="73">
        <f>+C17*AF17/100</f>
        <v>858</v>
      </c>
      <c r="H17" s="71" t="e">
        <f t="shared" si="2"/>
        <v>#REF!</v>
      </c>
      <c r="I17" s="71" t="e">
        <f>+H17-G17</f>
        <v>#REF!</v>
      </c>
      <c r="J17" s="95" t="e">
        <f t="shared" si="6"/>
        <v>#REF!</v>
      </c>
      <c r="K17" s="129">
        <v>135.80000000000001</v>
      </c>
      <c r="L17" s="129">
        <v>24.070348700000004</v>
      </c>
      <c r="M17" s="129">
        <v>341.33806316000005</v>
      </c>
      <c r="N17" s="124">
        <f t="shared" si="7"/>
        <v>365.40841186000006</v>
      </c>
      <c r="O17" s="74">
        <f t="shared" si="3"/>
        <v>229.60841186000005</v>
      </c>
      <c r="P17" s="102">
        <f t="shared" si="10"/>
        <v>2.6907835924889545</v>
      </c>
      <c r="Q17" s="100">
        <f>+K17*AF17/100</f>
        <v>135.80000000000001</v>
      </c>
      <c r="R17" s="90">
        <v>24.070348700000004</v>
      </c>
      <c r="S17" s="90">
        <v>341.33806316000005</v>
      </c>
      <c r="T17" s="74">
        <f t="shared" si="8"/>
        <v>365.40841186000006</v>
      </c>
      <c r="U17" s="71">
        <f>+T17-Q17</f>
        <v>229.60841186000005</v>
      </c>
      <c r="V17" s="95">
        <f t="shared" si="9"/>
        <v>2.6907835924889545</v>
      </c>
      <c r="W17" s="100">
        <v>20.268000000000001</v>
      </c>
      <c r="X17" s="71" t="e">
        <f>+#REF!+#REF!+#REF!+#REF!+#REF!</f>
        <v>#REF!</v>
      </c>
      <c r="Y17" s="71" t="e">
        <f t="shared" si="4"/>
        <v>#REF!</v>
      </c>
      <c r="Z17" s="95" t="e">
        <f t="shared" si="11"/>
        <v>#REF!</v>
      </c>
      <c r="AA17" s="100">
        <f>+W17*AF17/100</f>
        <v>20.268000000000001</v>
      </c>
      <c r="AB17" s="71" t="e">
        <f>+X17*AF17/100</f>
        <v>#REF!</v>
      </c>
      <c r="AC17" s="115">
        <v>70688.7</v>
      </c>
      <c r="AD17" s="74" t="e">
        <f>+AB17-AA17</f>
        <v>#REF!</v>
      </c>
      <c r="AE17" s="95" t="e">
        <f>AB17/AA17</f>
        <v>#REF!</v>
      </c>
      <c r="AF17" s="25">
        <v>100</v>
      </c>
      <c r="AG17" s="11" t="s">
        <v>30</v>
      </c>
      <c r="AH17" s="16"/>
      <c r="AI17" s="24" t="e">
        <f t="shared" si="12"/>
        <v>#REF!</v>
      </c>
      <c r="AJ17" s="24">
        <f t="shared" si="13"/>
        <v>878.26800000000003</v>
      </c>
      <c r="AK17" s="21">
        <v>107.24090931000002</v>
      </c>
      <c r="AL17" s="21">
        <v>107.24090931000002</v>
      </c>
      <c r="AM17" s="21">
        <v>137.01952410000001</v>
      </c>
      <c r="AN17" s="21">
        <v>137.01952410000001</v>
      </c>
      <c r="AO17" s="23"/>
      <c r="AP17" s="23"/>
      <c r="AU17" s="23"/>
    </row>
    <row r="18" spans="1:58" ht="46.5" customHeight="1">
      <c r="A18" s="75" t="s">
        <v>4</v>
      </c>
      <c r="B18" s="69">
        <v>3141102</v>
      </c>
      <c r="C18" s="70">
        <v>21255.711000000007</v>
      </c>
      <c r="D18" s="71" t="e">
        <f t="shared" si="0"/>
        <v>#REF!</v>
      </c>
      <c r="E18" s="71" t="e">
        <f t="shared" si="1"/>
        <v>#REF!</v>
      </c>
      <c r="F18" s="73" t="e">
        <f t="shared" si="5"/>
        <v>#REF!</v>
      </c>
      <c r="G18" s="100" t="s">
        <v>79</v>
      </c>
      <c r="H18" s="90" t="s">
        <v>79</v>
      </c>
      <c r="I18" s="90" t="s">
        <v>79</v>
      </c>
      <c r="J18" s="117" t="s">
        <v>79</v>
      </c>
      <c r="K18" s="129">
        <v>2575.5479999999998</v>
      </c>
      <c r="L18" s="129">
        <v>-31.599999999999987</v>
      </c>
      <c r="M18" s="129">
        <v>1081.8017905000002</v>
      </c>
      <c r="N18" s="124">
        <f t="shared" si="7"/>
        <v>1050.2017905000002</v>
      </c>
      <c r="O18" s="74">
        <f t="shared" si="3"/>
        <v>-1525.3462094999995</v>
      </c>
      <c r="P18" s="132">
        <f t="shared" si="10"/>
        <v>0.40775857817443134</v>
      </c>
      <c r="Q18" s="100" t="s">
        <v>79</v>
      </c>
      <c r="R18" s="90"/>
      <c r="S18" s="90"/>
      <c r="T18" s="74">
        <f t="shared" si="8"/>
        <v>0</v>
      </c>
      <c r="U18" s="90" t="s">
        <v>79</v>
      </c>
      <c r="V18" s="117" t="s">
        <v>79</v>
      </c>
      <c r="W18" s="90">
        <v>497.3</v>
      </c>
      <c r="X18" s="71" t="e">
        <f>+#REF!+#REF!+#REF!+#REF!+#REF!+#REF!+#REF!+#REF!+#REF!</f>
        <v>#REF!</v>
      </c>
      <c r="Y18" s="71" t="e">
        <f t="shared" si="4"/>
        <v>#REF!</v>
      </c>
      <c r="Z18" s="131" t="e">
        <f t="shared" si="11"/>
        <v>#REF!</v>
      </c>
      <c r="AA18" s="100" t="s">
        <v>79</v>
      </c>
      <c r="AB18" s="90" t="s">
        <v>79</v>
      </c>
      <c r="AC18" s="90" t="s">
        <v>79</v>
      </c>
      <c r="AD18" s="90" t="s">
        <v>79</v>
      </c>
      <c r="AE18" s="117" t="s">
        <v>79</v>
      </c>
      <c r="AF18" s="9">
        <v>0</v>
      </c>
      <c r="AG18" s="11" t="s">
        <v>27</v>
      </c>
      <c r="AH18" s="16"/>
      <c r="AI18" s="24" t="e">
        <f t="shared" si="12"/>
        <v>#REF!</v>
      </c>
      <c r="AJ18" s="24">
        <f t="shared" si="13"/>
        <v>21753.011000000006</v>
      </c>
      <c r="AK18" s="21">
        <v>383.09004949000001</v>
      </c>
      <c r="AL18" s="21" t="s">
        <v>79</v>
      </c>
      <c r="AM18" s="21">
        <v>458.50333920999998</v>
      </c>
      <c r="AN18" s="21" t="s">
        <v>79</v>
      </c>
      <c r="AO18" s="23"/>
      <c r="AP18" s="23"/>
      <c r="AU18" s="23"/>
    </row>
    <row r="19" spans="1:58" ht="46.5" customHeight="1">
      <c r="A19" s="75" t="s">
        <v>17</v>
      </c>
      <c r="B19" s="69">
        <v>3141201</v>
      </c>
      <c r="C19" s="70">
        <v>713</v>
      </c>
      <c r="D19" s="71" t="e">
        <f t="shared" si="0"/>
        <v>#REF!</v>
      </c>
      <c r="E19" s="71" t="e">
        <f t="shared" si="1"/>
        <v>#REF!</v>
      </c>
      <c r="F19" s="73" t="e">
        <f t="shared" si="5"/>
        <v>#REF!</v>
      </c>
      <c r="G19" s="73">
        <f>+C19*AF19/100</f>
        <v>713</v>
      </c>
      <c r="H19" s="71" t="e">
        <f t="shared" si="2"/>
        <v>#REF!</v>
      </c>
      <c r="I19" s="71" t="e">
        <f>+H19-G19</f>
        <v>#REF!</v>
      </c>
      <c r="J19" s="95" t="e">
        <f t="shared" si="6"/>
        <v>#REF!</v>
      </c>
      <c r="K19" s="129">
        <v>489</v>
      </c>
      <c r="L19" s="129">
        <v>70.600000000000009</v>
      </c>
      <c r="M19" s="129">
        <v>550.65476712999998</v>
      </c>
      <c r="N19" s="124">
        <f t="shared" si="7"/>
        <v>621.25476713</v>
      </c>
      <c r="O19" s="74">
        <f t="shared" si="3"/>
        <v>132.25476713</v>
      </c>
      <c r="P19" s="102">
        <f t="shared" si="10"/>
        <v>1.2704596464826177</v>
      </c>
      <c r="Q19" s="100">
        <f>+K19*AF19/100</f>
        <v>489</v>
      </c>
      <c r="R19" s="90">
        <v>70.600000000000009</v>
      </c>
      <c r="S19" s="90">
        <v>550.65476712999998</v>
      </c>
      <c r="T19" s="74">
        <f t="shared" si="8"/>
        <v>621.25476713</v>
      </c>
      <c r="U19" s="71">
        <f>+T19-Q19</f>
        <v>132.25476713</v>
      </c>
      <c r="V19" s="95">
        <f t="shared" si="9"/>
        <v>1.2704596464826177</v>
      </c>
      <c r="W19" s="100">
        <v>76.322000000000003</v>
      </c>
      <c r="X19" s="71" t="e">
        <f>+#REF!+#REF!+#REF!+#REF!</f>
        <v>#REF!</v>
      </c>
      <c r="Y19" s="71" t="e">
        <f t="shared" si="4"/>
        <v>#REF!</v>
      </c>
      <c r="Z19" s="95" t="e">
        <f t="shared" si="11"/>
        <v>#REF!</v>
      </c>
      <c r="AA19" s="100">
        <f>+W19*AF19/100</f>
        <v>76.322000000000003</v>
      </c>
      <c r="AB19" s="71" t="e">
        <f>+X19*AF19/100</f>
        <v>#REF!</v>
      </c>
      <c r="AC19" s="71">
        <v>87956</v>
      </c>
      <c r="AD19" s="74" t="e">
        <f>+AB19-AA19</f>
        <v>#REF!</v>
      </c>
      <c r="AE19" s="95" t="e">
        <f>AB19/AA19</f>
        <v>#REF!</v>
      </c>
      <c r="AF19" s="9">
        <v>100</v>
      </c>
      <c r="AG19" s="11" t="s">
        <v>29</v>
      </c>
      <c r="AH19" s="16"/>
      <c r="AI19" s="24" t="e">
        <f t="shared" si="12"/>
        <v>#REF!</v>
      </c>
      <c r="AJ19" s="24">
        <f t="shared" si="13"/>
        <v>789.322</v>
      </c>
      <c r="AK19" s="21">
        <v>236.81367849999998</v>
      </c>
      <c r="AL19" s="21">
        <v>236.81367849999998</v>
      </c>
      <c r="AM19" s="21">
        <v>178.31163863</v>
      </c>
      <c r="AN19" s="21">
        <v>178.31163863</v>
      </c>
      <c r="AO19" s="23"/>
      <c r="AP19" s="23"/>
      <c r="AU19" s="23"/>
    </row>
    <row r="20" spans="1:58" ht="46.5" customHeight="1">
      <c r="A20" s="75" t="s">
        <v>58</v>
      </c>
      <c r="B20" s="69">
        <v>3146106</v>
      </c>
      <c r="C20" s="70">
        <v>76.680000000000007</v>
      </c>
      <c r="D20" s="71" t="e">
        <f t="shared" si="0"/>
        <v>#REF!</v>
      </c>
      <c r="E20" s="71" t="e">
        <f t="shared" si="1"/>
        <v>#REF!</v>
      </c>
      <c r="F20" s="73" t="e">
        <f t="shared" si="5"/>
        <v>#REF!</v>
      </c>
      <c r="G20" s="73">
        <f>+C20*AF20/100</f>
        <v>76.680000000000007</v>
      </c>
      <c r="H20" s="71" t="e">
        <f t="shared" si="2"/>
        <v>#REF!</v>
      </c>
      <c r="I20" s="71" t="e">
        <f>+H20-G20</f>
        <v>#REF!</v>
      </c>
      <c r="J20" s="95" t="e">
        <f t="shared" si="6"/>
        <v>#REF!</v>
      </c>
      <c r="K20" s="129">
        <v>76.680000000000007</v>
      </c>
      <c r="L20" s="129">
        <v>-1.825423999999836E-2</v>
      </c>
      <c r="M20" s="129">
        <v>23.14269736</v>
      </c>
      <c r="N20" s="124">
        <f t="shared" si="7"/>
        <v>23.124443120000002</v>
      </c>
      <c r="O20" s="74">
        <f t="shared" si="3"/>
        <v>-53.555556880000005</v>
      </c>
      <c r="P20" s="132">
        <f t="shared" si="10"/>
        <v>0.30157072404799168</v>
      </c>
      <c r="Q20" s="100">
        <f>+K20*AF20/100</f>
        <v>76.680000000000007</v>
      </c>
      <c r="R20" s="90">
        <v>-1.825423999999836E-2</v>
      </c>
      <c r="S20" s="90">
        <v>23.14269736</v>
      </c>
      <c r="T20" s="74">
        <f t="shared" si="8"/>
        <v>23.124443120000002</v>
      </c>
      <c r="U20" s="71">
        <f>+T20-Q20</f>
        <v>-53.555556880000005</v>
      </c>
      <c r="V20" s="131">
        <f t="shared" si="9"/>
        <v>0.30157072404799168</v>
      </c>
      <c r="W20" s="100">
        <v>39.725999999999999</v>
      </c>
      <c r="X20" s="71" t="e">
        <f>+#REF!+#REF!+#REF!+#REF!+#REF!</f>
        <v>#REF!</v>
      </c>
      <c r="Y20" s="71" t="e">
        <f t="shared" si="4"/>
        <v>#REF!</v>
      </c>
      <c r="Z20" s="131" t="e">
        <f t="shared" si="11"/>
        <v>#REF!</v>
      </c>
      <c r="AA20" s="100">
        <f>+W20*AF20/100</f>
        <v>39.725999999999999</v>
      </c>
      <c r="AB20" s="71" t="e">
        <f>+X20*AF20/100</f>
        <v>#REF!</v>
      </c>
      <c r="AC20" s="71"/>
      <c r="AD20" s="74" t="e">
        <f>+AB20-AA20</f>
        <v>#REF!</v>
      </c>
      <c r="AE20" s="131" t="e">
        <f>AB20/AA20</f>
        <v>#REF!</v>
      </c>
      <c r="AF20" s="9">
        <v>100</v>
      </c>
      <c r="AG20" s="11"/>
      <c r="AH20" s="16"/>
      <c r="AI20" s="24"/>
      <c r="AJ20" s="24">
        <f t="shared" si="13"/>
        <v>116.40600000000001</v>
      </c>
      <c r="AK20" s="21">
        <v>4.1488291200000003</v>
      </c>
      <c r="AL20" s="21">
        <v>4.1488291200000003</v>
      </c>
      <c r="AM20" s="21">
        <v>18.991</v>
      </c>
      <c r="AN20" s="21">
        <v>18.991</v>
      </c>
      <c r="AO20" s="23"/>
      <c r="AP20" s="23"/>
      <c r="AU20" s="23"/>
    </row>
    <row r="21" spans="1:58" ht="46.5" customHeight="1">
      <c r="A21" s="75" t="s">
        <v>8</v>
      </c>
      <c r="B21" s="69">
        <v>3145204</v>
      </c>
      <c r="C21" s="70">
        <v>65</v>
      </c>
      <c r="D21" s="71" t="e">
        <f t="shared" si="0"/>
        <v>#REF!</v>
      </c>
      <c r="E21" s="71" t="e">
        <f t="shared" si="1"/>
        <v>#REF!</v>
      </c>
      <c r="F21" s="73" t="e">
        <f t="shared" si="5"/>
        <v>#REF!</v>
      </c>
      <c r="G21" s="73">
        <f>+C21*AF21/100</f>
        <v>65</v>
      </c>
      <c r="H21" s="71" t="e">
        <f t="shared" si="2"/>
        <v>#REF!</v>
      </c>
      <c r="I21" s="71" t="e">
        <f>+H21-G21</f>
        <v>#REF!</v>
      </c>
      <c r="J21" s="95" t="e">
        <f t="shared" si="6"/>
        <v>#REF!</v>
      </c>
      <c r="K21" s="129">
        <v>3.9849999999999999</v>
      </c>
      <c r="L21" s="129">
        <v>0.62695645000000022</v>
      </c>
      <c r="M21" s="129">
        <v>4.8482769499999998</v>
      </c>
      <c r="N21" s="124">
        <f t="shared" si="7"/>
        <v>5.4752334000000005</v>
      </c>
      <c r="O21" s="74">
        <f t="shared" si="3"/>
        <v>1.4902334000000006</v>
      </c>
      <c r="P21" s="102">
        <f t="shared" si="10"/>
        <v>1.373960702634881</v>
      </c>
      <c r="Q21" s="100">
        <f>+K21*AF21/100</f>
        <v>3.9849999999999999</v>
      </c>
      <c r="R21" s="90">
        <v>0.62695645000000022</v>
      </c>
      <c r="S21" s="90">
        <v>4.8482769499999998</v>
      </c>
      <c r="T21" s="74">
        <f t="shared" si="8"/>
        <v>5.4752334000000005</v>
      </c>
      <c r="U21" s="71">
        <f>+T21-Q21</f>
        <v>1.4902334000000006</v>
      </c>
      <c r="V21" s="95">
        <f t="shared" si="9"/>
        <v>1.373960702634881</v>
      </c>
      <c r="W21" s="100">
        <v>0.70899999999999996</v>
      </c>
      <c r="X21" s="71" t="e">
        <f>+#REF!+#REF!+#REF!+#REF!+#REF!+#REF!</f>
        <v>#REF!</v>
      </c>
      <c r="Y21" s="71" t="e">
        <f t="shared" si="4"/>
        <v>#REF!</v>
      </c>
      <c r="Z21" s="95" t="e">
        <f t="shared" si="11"/>
        <v>#REF!</v>
      </c>
      <c r="AA21" s="100">
        <f>+W21*AF21/100</f>
        <v>0.70899999999999996</v>
      </c>
      <c r="AB21" s="71" t="e">
        <f>+X21*AF21/100</f>
        <v>#REF!</v>
      </c>
      <c r="AC21" s="71">
        <v>164.84641999999999</v>
      </c>
      <c r="AD21" s="74" t="e">
        <f>+AB21-AA21</f>
        <v>#REF!</v>
      </c>
      <c r="AE21" s="95" t="e">
        <f>AB21/AA21</f>
        <v>#REF!</v>
      </c>
      <c r="AF21" s="25">
        <v>100</v>
      </c>
      <c r="AG21" s="11" t="s">
        <v>32</v>
      </c>
      <c r="AH21" s="16"/>
      <c r="AI21" s="24" t="e">
        <f>+X21-AU21</f>
        <v>#REF!</v>
      </c>
      <c r="AJ21" s="24">
        <f t="shared" si="13"/>
        <v>65.709000000000003</v>
      </c>
      <c r="AK21" s="21">
        <v>1.42039038</v>
      </c>
      <c r="AL21" s="21">
        <v>1.42039038</v>
      </c>
      <c r="AM21" s="21">
        <v>2.2600880300000004</v>
      </c>
      <c r="AN21" s="21">
        <v>2.2600880300000004</v>
      </c>
      <c r="AO21" s="23"/>
      <c r="AP21" s="23"/>
      <c r="AU21" s="23"/>
    </row>
    <row r="22" spans="1:58" ht="46.5" customHeight="1">
      <c r="A22" s="75" t="s">
        <v>16</v>
      </c>
      <c r="B22" s="69">
        <v>3413100</v>
      </c>
      <c r="C22" s="90" t="s">
        <v>79</v>
      </c>
      <c r="D22" s="71" t="e">
        <f t="shared" si="0"/>
        <v>#REF!</v>
      </c>
      <c r="E22" s="90" t="s">
        <v>79</v>
      </c>
      <c r="F22" s="73" t="s">
        <v>79</v>
      </c>
      <c r="G22" s="100" t="s">
        <v>79</v>
      </c>
      <c r="H22" s="71" t="e">
        <f t="shared" si="2"/>
        <v>#REF!</v>
      </c>
      <c r="I22" s="90" t="s">
        <v>79</v>
      </c>
      <c r="J22" s="117" t="s">
        <v>79</v>
      </c>
      <c r="K22" s="129" t="s">
        <v>79</v>
      </c>
      <c r="L22" s="129">
        <v>0</v>
      </c>
      <c r="M22" s="129">
        <v>6.20946335</v>
      </c>
      <c r="N22" s="124">
        <f t="shared" si="7"/>
        <v>6.20946335</v>
      </c>
      <c r="O22" s="90" t="s">
        <v>79</v>
      </c>
      <c r="P22" s="118" t="s">
        <v>79</v>
      </c>
      <c r="Q22" s="100" t="s">
        <v>79</v>
      </c>
      <c r="R22" s="90">
        <v>0</v>
      </c>
      <c r="S22" s="90">
        <v>6.20946335</v>
      </c>
      <c r="T22" s="74">
        <f t="shared" si="8"/>
        <v>6.20946335</v>
      </c>
      <c r="U22" s="90" t="s">
        <v>79</v>
      </c>
      <c r="V22" s="117" t="s">
        <v>79</v>
      </c>
      <c r="W22" s="100"/>
      <c r="X22" s="71" t="e">
        <f>+#REF!</f>
        <v>#REF!</v>
      </c>
      <c r="Y22" s="71"/>
      <c r="Z22" s="95"/>
      <c r="AA22" s="100" t="s">
        <v>79</v>
      </c>
      <c r="AB22" s="71" t="e">
        <f>+X22*AF22/100</f>
        <v>#REF!</v>
      </c>
      <c r="AC22" s="71">
        <v>1639.6</v>
      </c>
      <c r="AD22" s="90" t="s">
        <v>79</v>
      </c>
      <c r="AE22" s="117" t="s">
        <v>79</v>
      </c>
      <c r="AF22" s="25">
        <v>100</v>
      </c>
      <c r="AG22" s="11"/>
      <c r="AH22" s="16"/>
      <c r="AI22" s="24" t="e">
        <f>+X22-AU22</f>
        <v>#REF!</v>
      </c>
      <c r="AJ22" s="24" t="e">
        <f t="shared" si="13"/>
        <v>#VALUE!</v>
      </c>
      <c r="AK22" s="21">
        <v>5.6232309900000006</v>
      </c>
      <c r="AL22" s="21">
        <v>5.6232309900000006</v>
      </c>
      <c r="AM22" s="21">
        <v>0.55024577999999935</v>
      </c>
      <c r="AN22" s="21">
        <v>0.55024577999999935</v>
      </c>
      <c r="AO22" s="23"/>
      <c r="AP22" s="23"/>
      <c r="AU22" s="23"/>
    </row>
    <row r="23" spans="1:58" ht="46.5" customHeight="1">
      <c r="A23" s="75" t="s">
        <v>7</v>
      </c>
      <c r="B23" s="69">
        <v>3422101</v>
      </c>
      <c r="C23" s="70">
        <v>840.78</v>
      </c>
      <c r="D23" s="71" t="e">
        <f t="shared" si="0"/>
        <v>#REF!</v>
      </c>
      <c r="E23" s="71" t="e">
        <f t="shared" si="1"/>
        <v>#REF!</v>
      </c>
      <c r="F23" s="73" t="e">
        <f t="shared" si="5"/>
        <v>#REF!</v>
      </c>
      <c r="G23" s="100" t="s">
        <v>79</v>
      </c>
      <c r="H23" s="90" t="s">
        <v>79</v>
      </c>
      <c r="I23" s="90" t="s">
        <v>79</v>
      </c>
      <c r="J23" s="117" t="s">
        <v>79</v>
      </c>
      <c r="K23" s="129">
        <v>216.9</v>
      </c>
      <c r="L23" s="129">
        <v>15.857107569999966</v>
      </c>
      <c r="M23" s="129">
        <v>246.98476600999999</v>
      </c>
      <c r="N23" s="124">
        <f t="shared" si="7"/>
        <v>262.84187357999997</v>
      </c>
      <c r="O23" s="74">
        <f>+N23-K23</f>
        <v>45.941873579999964</v>
      </c>
      <c r="P23" s="102">
        <f>N23/K23</f>
        <v>1.2118113120331948</v>
      </c>
      <c r="Q23" s="100" t="s">
        <v>79</v>
      </c>
      <c r="R23" s="90"/>
      <c r="S23" s="90"/>
      <c r="T23" s="74">
        <f t="shared" si="8"/>
        <v>0</v>
      </c>
      <c r="U23" s="90" t="s">
        <v>79</v>
      </c>
      <c r="V23" s="117" t="s">
        <v>79</v>
      </c>
      <c r="W23" s="90">
        <v>76.55</v>
      </c>
      <c r="X23" s="71" t="e">
        <f>+#REF!+#REF!+#REF!+#REF!+#REF!+#REF!+#REF!+#REF!+#REF!+#REF!+#REF!+#REF!+#REF!+#REF!+#REF!+#REF!+#REF!+#REF!+#REF!+#REF!+#REF!+#REF!</f>
        <v>#REF!</v>
      </c>
      <c r="Y23" s="71" t="e">
        <f>+X23-W23</f>
        <v>#REF!</v>
      </c>
      <c r="Z23" s="95" t="e">
        <f>X23/W23</f>
        <v>#REF!</v>
      </c>
      <c r="AA23" s="100" t="s">
        <v>79</v>
      </c>
      <c r="AB23" s="90" t="s">
        <v>79</v>
      </c>
      <c r="AC23" s="90" t="s">
        <v>79</v>
      </c>
      <c r="AD23" s="90" t="s">
        <v>79</v>
      </c>
      <c r="AE23" s="117" t="s">
        <v>79</v>
      </c>
      <c r="AF23" s="9">
        <v>0</v>
      </c>
      <c r="AG23" s="11"/>
      <c r="AH23" s="16"/>
      <c r="AI23" s="24" t="e">
        <f>+X23-AU23</f>
        <v>#REF!</v>
      </c>
      <c r="AJ23" s="24">
        <f t="shared" si="13"/>
        <v>917.32999999999993</v>
      </c>
      <c r="AK23" s="21">
        <v>92.307909509999988</v>
      </c>
      <c r="AL23" s="21" t="s">
        <v>79</v>
      </c>
      <c r="AM23" s="21">
        <v>89.303677570000005</v>
      </c>
      <c r="AN23" s="21" t="s">
        <v>79</v>
      </c>
      <c r="AO23" s="23"/>
      <c r="AP23" s="23"/>
      <c r="AU23" s="23"/>
    </row>
    <row r="24" spans="1:58" ht="46.5" customHeight="1">
      <c r="A24" s="75" t="s">
        <v>15</v>
      </c>
      <c r="B24" s="69">
        <v>3422201</v>
      </c>
      <c r="C24" s="70">
        <v>300.02499999999998</v>
      </c>
      <c r="D24" s="71" t="e">
        <f t="shared" si="0"/>
        <v>#REF!</v>
      </c>
      <c r="E24" s="71" t="e">
        <f>+D24-C24</f>
        <v>#REF!</v>
      </c>
      <c r="F24" s="73" t="e">
        <f>D24/C24*100</f>
        <v>#REF!</v>
      </c>
      <c r="G24" s="100" t="s">
        <v>79</v>
      </c>
      <c r="H24" s="90" t="s">
        <v>79</v>
      </c>
      <c r="I24" s="90" t="s">
        <v>79</v>
      </c>
      <c r="J24" s="117" t="s">
        <v>79</v>
      </c>
      <c r="K24" s="129">
        <v>21.8</v>
      </c>
      <c r="L24" s="129">
        <v>8.2181863799999988</v>
      </c>
      <c r="M24" s="129">
        <v>75.128157970000004</v>
      </c>
      <c r="N24" s="124">
        <f t="shared" si="7"/>
        <v>83.34634435000001</v>
      </c>
      <c r="O24" s="74">
        <f>+N24-K24</f>
        <v>61.546344350000012</v>
      </c>
      <c r="P24" s="102">
        <f>N24/K24</f>
        <v>3.8232268050458718</v>
      </c>
      <c r="Q24" s="100" t="s">
        <v>79</v>
      </c>
      <c r="R24" s="90"/>
      <c r="S24" s="90"/>
      <c r="T24" s="74">
        <f t="shared" si="8"/>
        <v>0</v>
      </c>
      <c r="U24" s="90" t="s">
        <v>79</v>
      </c>
      <c r="V24" s="117" t="s">
        <v>79</v>
      </c>
      <c r="W24" s="90">
        <v>2.6789999999999998</v>
      </c>
      <c r="X24" s="71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Y24" s="71" t="e">
        <f>+X24-W24</f>
        <v>#REF!</v>
      </c>
      <c r="Z24" s="95" t="e">
        <f>X24/W24</f>
        <v>#REF!</v>
      </c>
      <c r="AA24" s="100" t="s">
        <v>79</v>
      </c>
      <c r="AB24" s="90" t="s">
        <v>79</v>
      </c>
      <c r="AC24" s="90" t="s">
        <v>79</v>
      </c>
      <c r="AD24" s="90" t="s">
        <v>79</v>
      </c>
      <c r="AE24" s="117" t="s">
        <v>79</v>
      </c>
      <c r="AF24" s="25">
        <v>0</v>
      </c>
      <c r="AG24" s="11"/>
      <c r="AH24" s="16"/>
      <c r="AI24" s="24" t="e">
        <f>+X24-AU24</f>
        <v>#REF!</v>
      </c>
      <c r="AJ24" s="24">
        <f t="shared" si="13"/>
        <v>302.70399999999995</v>
      </c>
      <c r="AK24" s="21">
        <v>27.72603157</v>
      </c>
      <c r="AL24" s="21" t="s">
        <v>79</v>
      </c>
      <c r="AM24" s="21">
        <v>24.900681240000001</v>
      </c>
      <c r="AN24" s="21" t="s">
        <v>79</v>
      </c>
      <c r="AO24" s="23"/>
      <c r="AP24" s="23"/>
      <c r="AU24" s="23"/>
    </row>
    <row r="25" spans="1:58" ht="46.5" customHeight="1">
      <c r="A25" s="75" t="s">
        <v>11</v>
      </c>
      <c r="B25" s="69">
        <v>3430105</v>
      </c>
      <c r="C25" s="70">
        <v>1574.9680000000001</v>
      </c>
      <c r="D25" s="71" t="e">
        <f t="shared" si="0"/>
        <v>#REF!</v>
      </c>
      <c r="E25" s="71" t="e">
        <f>+D25-C25</f>
        <v>#REF!</v>
      </c>
      <c r="F25" s="73" t="e">
        <f>D25/C25*100</f>
        <v>#REF!</v>
      </c>
      <c r="G25" s="100" t="s">
        <v>79</v>
      </c>
      <c r="H25" s="90" t="s">
        <v>79</v>
      </c>
      <c r="I25" s="90" t="s">
        <v>79</v>
      </c>
      <c r="J25" s="117" t="s">
        <v>79</v>
      </c>
      <c r="K25" s="129">
        <v>482.5</v>
      </c>
      <c r="L25" s="129">
        <v>9.5098478099999966</v>
      </c>
      <c r="M25" s="129">
        <v>404.92422152999995</v>
      </c>
      <c r="N25" s="124">
        <f t="shared" si="7"/>
        <v>414.43406933999995</v>
      </c>
      <c r="O25" s="74">
        <f>+N25-K25</f>
        <v>-68.065930660000049</v>
      </c>
      <c r="P25" s="102">
        <f>N25/K25</f>
        <v>0.85893071365803098</v>
      </c>
      <c r="Q25" s="100" t="s">
        <v>79</v>
      </c>
      <c r="R25" s="90"/>
      <c r="S25" s="90"/>
      <c r="T25" s="74">
        <f t="shared" si="8"/>
        <v>0</v>
      </c>
      <c r="U25" s="90" t="s">
        <v>79</v>
      </c>
      <c r="V25" s="117" t="s">
        <v>79</v>
      </c>
      <c r="W25" s="90">
        <v>160</v>
      </c>
      <c r="X25" s="71" t="e">
        <f>+#REF!+#REF!+#REF!+#REF!+#REF!+#REF!+#REF!+#REF!+#REF!+#REF!+#REF!+#REF!+#REF!+#REF!+#REF!+#REF!+#REF!+#REF!+#REF!+#REF!+#REF!</f>
        <v>#REF!</v>
      </c>
      <c r="Y25" s="71" t="e">
        <f>+X25-W25</f>
        <v>#REF!</v>
      </c>
      <c r="Z25" s="131" t="e">
        <f>X25/W25</f>
        <v>#REF!</v>
      </c>
      <c r="AA25" s="100" t="s">
        <v>79</v>
      </c>
      <c r="AB25" s="90" t="s">
        <v>79</v>
      </c>
      <c r="AC25" s="90" t="s">
        <v>79</v>
      </c>
      <c r="AD25" s="90" t="s">
        <v>79</v>
      </c>
      <c r="AE25" s="117" t="s">
        <v>79</v>
      </c>
      <c r="AF25" s="9">
        <v>0</v>
      </c>
      <c r="AG25" s="11"/>
      <c r="AH25" s="16"/>
      <c r="AI25" s="24" t="e">
        <f>+X25-AU25</f>
        <v>#REF!</v>
      </c>
      <c r="AJ25" s="24">
        <f t="shared" si="13"/>
        <v>1734.9680000000001</v>
      </c>
      <c r="AK25" s="21">
        <v>190.96651435999996</v>
      </c>
      <c r="AL25" s="21" t="s">
        <v>79</v>
      </c>
      <c r="AM25" s="21">
        <v>118.21362302999997</v>
      </c>
      <c r="AN25" s="21" t="s">
        <v>79</v>
      </c>
      <c r="AO25" s="23"/>
      <c r="AP25" s="23"/>
      <c r="AU25" s="23"/>
    </row>
    <row r="26" spans="1:58" ht="46.5" customHeight="1">
      <c r="A26" s="75" t="s">
        <v>75</v>
      </c>
      <c r="B26" s="69">
        <v>3111300</v>
      </c>
      <c r="C26" s="70">
        <v>42</v>
      </c>
      <c r="D26" s="71" t="e">
        <f t="shared" si="0"/>
        <v>#REF!</v>
      </c>
      <c r="E26" s="71" t="e">
        <f>+D26-C26</f>
        <v>#REF!</v>
      </c>
      <c r="F26" s="73" t="e">
        <f>D26/C26*100</f>
        <v>#REF!</v>
      </c>
      <c r="G26" s="73">
        <f>+C26*AF26/100</f>
        <v>42</v>
      </c>
      <c r="H26" s="71" t="e">
        <f>+AB26+AL26+AN26+AP26+AR26+AT26+AV26+AX26+AZ26+BB26+BD26+BF26</f>
        <v>#REF!</v>
      </c>
      <c r="I26" s="71" t="e">
        <f>+H26-G26</f>
        <v>#REF!</v>
      </c>
      <c r="J26" s="95" t="e">
        <f t="shared" si="6"/>
        <v>#REF!</v>
      </c>
      <c r="K26" s="129"/>
      <c r="L26" s="129">
        <v>5</v>
      </c>
      <c r="M26" s="129">
        <v>85.10434785999999</v>
      </c>
      <c r="N26" s="124">
        <f t="shared" si="7"/>
        <v>90.10434785999999</v>
      </c>
      <c r="O26" s="74"/>
      <c r="P26" s="102"/>
      <c r="Q26" s="100">
        <f>+K26*AF26/100</f>
        <v>0</v>
      </c>
      <c r="R26" s="90">
        <v>5</v>
      </c>
      <c r="S26" s="90">
        <v>85.10434785999999</v>
      </c>
      <c r="T26" s="74">
        <f t="shared" si="8"/>
        <v>90.10434785999999</v>
      </c>
      <c r="U26" s="71">
        <f>+T26-Q26</f>
        <v>90.10434785999999</v>
      </c>
      <c r="V26" s="95"/>
      <c r="W26" s="100"/>
      <c r="X26" s="71" t="e">
        <f>#REF!</f>
        <v>#REF!</v>
      </c>
      <c r="Y26" s="71" t="e">
        <f>+X26-W26</f>
        <v>#REF!</v>
      </c>
      <c r="Z26" s="95"/>
      <c r="AA26" s="100">
        <f>+W26*AF26/100</f>
        <v>0</v>
      </c>
      <c r="AB26" s="71" t="e">
        <f>+X26*AF26/100</f>
        <v>#REF!</v>
      </c>
      <c r="AC26" s="71">
        <v>164.84641999999999</v>
      </c>
      <c r="AD26" s="74" t="e">
        <f>+AB26-AA26</f>
        <v>#REF!</v>
      </c>
      <c r="AE26" s="95"/>
      <c r="AF26" s="9">
        <v>100</v>
      </c>
      <c r="AG26" s="11"/>
      <c r="AH26" s="16"/>
      <c r="AI26" s="24"/>
      <c r="AJ26" s="24"/>
      <c r="AK26" s="21">
        <v>0</v>
      </c>
      <c r="AL26" s="21">
        <v>0</v>
      </c>
      <c r="AM26" s="21">
        <v>76.230971859999983</v>
      </c>
      <c r="AN26" s="21">
        <v>76.230971859999983</v>
      </c>
      <c r="AO26" s="23"/>
      <c r="AP26" s="23"/>
      <c r="AU26" s="23"/>
    </row>
    <row r="27" spans="1:58" ht="46.5" customHeight="1" thickBot="1">
      <c r="A27" s="75" t="s">
        <v>14</v>
      </c>
      <c r="B27" s="69">
        <v>3450960</v>
      </c>
      <c r="C27" s="90" t="s">
        <v>79</v>
      </c>
      <c r="D27" s="71" t="e">
        <f t="shared" si="0"/>
        <v>#REF!</v>
      </c>
      <c r="E27" s="90" t="s">
        <v>79</v>
      </c>
      <c r="F27" s="73" t="s">
        <v>79</v>
      </c>
      <c r="G27" s="100" t="s">
        <v>79</v>
      </c>
      <c r="H27" s="71" t="e">
        <f t="shared" si="2"/>
        <v>#REF!</v>
      </c>
      <c r="I27" s="90" t="s">
        <v>79</v>
      </c>
      <c r="J27" s="117" t="s">
        <v>79</v>
      </c>
      <c r="K27" s="129"/>
      <c r="L27" s="129">
        <v>104.5</v>
      </c>
      <c r="M27" s="129">
        <v>174.16107853</v>
      </c>
      <c r="N27" s="124">
        <f t="shared" si="7"/>
        <v>278.66107853</v>
      </c>
      <c r="O27" s="90" t="s">
        <v>79</v>
      </c>
      <c r="P27" s="118" t="s">
        <v>79</v>
      </c>
      <c r="Q27" s="100" t="s">
        <v>79</v>
      </c>
      <c r="R27" s="90"/>
      <c r="S27" s="90">
        <v>172.83182631599999</v>
      </c>
      <c r="T27" s="74">
        <f t="shared" si="8"/>
        <v>172.83182631599999</v>
      </c>
      <c r="U27" s="90" t="s">
        <v>79</v>
      </c>
      <c r="V27" s="117" t="s">
        <v>79</v>
      </c>
      <c r="W27" s="100"/>
      <c r="X27" s="71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+29.5</f>
        <v>#REF!</v>
      </c>
      <c r="Y27" s="71"/>
      <c r="Z27" s="95"/>
      <c r="AA27" s="100" t="s">
        <v>79</v>
      </c>
      <c r="AB27" s="71" t="e">
        <f>+X27*AF27/100</f>
        <v>#REF!</v>
      </c>
      <c r="AC27" s="115">
        <v>33023</v>
      </c>
      <c r="AD27" s="90" t="s">
        <v>79</v>
      </c>
      <c r="AE27" s="117" t="s">
        <v>79</v>
      </c>
      <c r="AF27" s="9">
        <v>100</v>
      </c>
      <c r="AG27" s="13"/>
      <c r="AH27" s="16"/>
      <c r="AI27" s="24" t="e">
        <f>+X27-AU27</f>
        <v>#REF!</v>
      </c>
      <c r="AJ27" s="24" t="e">
        <f>+C27+W27</f>
        <v>#VALUE!</v>
      </c>
      <c r="AK27" s="21">
        <v>42.670847170000002</v>
      </c>
      <c r="AL27" s="21">
        <v>42.670847169999995</v>
      </c>
      <c r="AM27" s="21">
        <v>66.462610699999999</v>
      </c>
      <c r="AN27" s="21">
        <v>65.133358485999992</v>
      </c>
      <c r="AO27" s="23"/>
      <c r="AP27" s="23"/>
      <c r="AU27" s="23"/>
    </row>
    <row r="28" spans="1:58" s="3" customFormat="1" ht="46.5" customHeight="1" thickBot="1">
      <c r="A28" s="80" t="s">
        <v>51</v>
      </c>
      <c r="B28" s="81" t="s">
        <v>42</v>
      </c>
      <c r="C28" s="81">
        <f>SUM(C9:C27)</f>
        <v>62225.758000000009</v>
      </c>
      <c r="D28" s="82" t="e">
        <f>SUM(D9:D27)</f>
        <v>#REF!</v>
      </c>
      <c r="E28" s="82" t="e">
        <f>+D28-C28</f>
        <v>#REF!</v>
      </c>
      <c r="F28" s="119" t="e">
        <f>D28/C28*100</f>
        <v>#REF!</v>
      </c>
      <c r="G28" s="81">
        <f>SUM(G9:G27)</f>
        <v>26599.651600000001</v>
      </c>
      <c r="H28" s="82" t="e">
        <f>SUM(H9:H27)</f>
        <v>#REF!</v>
      </c>
      <c r="I28" s="82" t="e">
        <f>+H28-G28</f>
        <v>#REF!</v>
      </c>
      <c r="J28" s="120" t="e">
        <f t="shared" si="6"/>
        <v>#REF!</v>
      </c>
      <c r="K28" s="88">
        <f>SUM(K9:K27)</f>
        <v>13061.753999999999</v>
      </c>
      <c r="L28" s="88">
        <f>SUM(L9:L27)</f>
        <v>715.90112755000007</v>
      </c>
      <c r="M28" s="88">
        <f>SUM(M9:M27)</f>
        <v>10316.107902610001</v>
      </c>
      <c r="N28" s="82">
        <f>SUM(N9:N27)</f>
        <v>11032.009030160003</v>
      </c>
      <c r="O28" s="81">
        <f>+N28-K28</f>
        <v>-2029.744969839996</v>
      </c>
      <c r="P28" s="119">
        <f>N28/K28*100</f>
        <v>84.460395059959055</v>
      </c>
      <c r="Q28" s="81">
        <f>SUM(Q9:Q27)</f>
        <v>6913.0149999999994</v>
      </c>
      <c r="R28" s="81">
        <f>SUM(R9:R27)</f>
        <v>599.6927787310002</v>
      </c>
      <c r="S28" s="81">
        <f>SUM(S9:S27)</f>
        <v>6928.5183188760002</v>
      </c>
      <c r="T28" s="81">
        <f>SUM(T9:T27)</f>
        <v>7528.2110976070016</v>
      </c>
      <c r="U28" s="82">
        <f>+T28-Q28</f>
        <v>615.19609760700223</v>
      </c>
      <c r="V28" s="120">
        <f>T28/Q28</f>
        <v>1.0889909970695857</v>
      </c>
      <c r="W28" s="81">
        <f>SUM(W9:W27)</f>
        <v>4698.5330000000004</v>
      </c>
      <c r="X28" s="82" t="e">
        <f>SUM(X9:X27)</f>
        <v>#REF!</v>
      </c>
      <c r="Y28" s="82" t="e">
        <f>+X28-W28</f>
        <v>#REF!</v>
      </c>
      <c r="Z28" s="120" t="e">
        <f>X28/W28</f>
        <v>#REF!</v>
      </c>
      <c r="AA28" s="81">
        <f>SUM(AA9:AA27)</f>
        <v>2956.3539999999998</v>
      </c>
      <c r="AB28" s="82" t="e">
        <f>SUM(AB9:AB27)</f>
        <v>#REF!</v>
      </c>
      <c r="AC28" s="82">
        <f>SUM(AC9:AC27)</f>
        <v>1064933.99284</v>
      </c>
      <c r="AD28" s="81" t="e">
        <f>+AB28-AA28</f>
        <v>#REF!</v>
      </c>
      <c r="AE28" s="101" t="e">
        <f>AB28/AA28</f>
        <v>#REF!</v>
      </c>
      <c r="AF28" s="20"/>
      <c r="AG28" s="8"/>
      <c r="AH28" s="15"/>
      <c r="AK28" s="22">
        <f t="shared" ref="AK28:BF28" si="14">SUM(AK9:AK27)</f>
        <v>3511.8291607000001</v>
      </c>
      <c r="AL28" s="22">
        <f t="shared" si="14"/>
        <v>2251.2303878039993</v>
      </c>
      <c r="AM28" s="22">
        <f t="shared" si="14"/>
        <v>3812.3351832899998</v>
      </c>
      <c r="AN28" s="22">
        <f t="shared" si="14"/>
        <v>2501.1863716269995</v>
      </c>
      <c r="AO28" s="22">
        <f t="shared" si="14"/>
        <v>0</v>
      </c>
      <c r="AP28" s="22">
        <f t="shared" si="14"/>
        <v>0</v>
      </c>
      <c r="AQ28" s="22">
        <f t="shared" si="14"/>
        <v>0</v>
      </c>
      <c r="AR28" s="22">
        <f t="shared" si="14"/>
        <v>0</v>
      </c>
      <c r="AS28" s="22">
        <f t="shared" si="14"/>
        <v>0</v>
      </c>
      <c r="AT28" s="22">
        <f t="shared" si="14"/>
        <v>0</v>
      </c>
      <c r="AU28" s="22">
        <f t="shared" si="14"/>
        <v>0</v>
      </c>
      <c r="AV28" s="22">
        <f t="shared" si="14"/>
        <v>0</v>
      </c>
      <c r="AW28" s="22">
        <f t="shared" si="14"/>
        <v>0</v>
      </c>
      <c r="AX28" s="22">
        <f t="shared" si="14"/>
        <v>0</v>
      </c>
      <c r="AY28" s="22">
        <f t="shared" si="14"/>
        <v>0</v>
      </c>
      <c r="AZ28" s="22">
        <f t="shared" si="14"/>
        <v>0</v>
      </c>
      <c r="BA28" s="22">
        <f t="shared" si="14"/>
        <v>0</v>
      </c>
      <c r="BB28" s="22">
        <f t="shared" si="14"/>
        <v>0</v>
      </c>
      <c r="BC28" s="22">
        <f t="shared" si="14"/>
        <v>0</v>
      </c>
      <c r="BD28" s="22">
        <f t="shared" si="14"/>
        <v>0</v>
      </c>
      <c r="BE28" s="22">
        <f t="shared" si="14"/>
        <v>0</v>
      </c>
      <c r="BF28" s="22">
        <f t="shared" si="14"/>
        <v>0</v>
      </c>
    </row>
    <row r="29" spans="1:58">
      <c r="D29" s="66">
        <v>81.970847169999999</v>
      </c>
      <c r="K29" s="66"/>
      <c r="L29" s="66"/>
      <c r="M29" s="66"/>
      <c r="N29" s="23"/>
      <c r="Q29" s="66"/>
      <c r="R29" s="66"/>
      <c r="S29" s="66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58">
      <c r="D30" s="66"/>
      <c r="H30" s="66"/>
      <c r="K30" s="66"/>
      <c r="L30" s="66"/>
      <c r="M30" s="66"/>
      <c r="N30" s="23"/>
      <c r="T30" s="4"/>
      <c r="W30" s="4">
        <v>3396.8</v>
      </c>
      <c r="X30" s="4"/>
      <c r="Y30" s="4"/>
      <c r="Z30" s="4"/>
      <c r="AA30" s="4"/>
      <c r="AB30" s="4"/>
      <c r="AC30" s="4"/>
      <c r="AD30" s="4"/>
      <c r="AE30" s="4"/>
      <c r="AF30" s="4"/>
    </row>
    <row r="31" spans="1:58">
      <c r="N31" s="23"/>
      <c r="W31" s="4">
        <f>+W28-W30</f>
        <v>1301.7330000000002</v>
      </c>
      <c r="X31" s="4"/>
      <c r="Y31" s="4"/>
      <c r="Z31" s="4"/>
      <c r="AA31" s="4"/>
      <c r="AB31" s="4"/>
      <c r="AC31" s="4"/>
      <c r="AD31" s="4"/>
      <c r="AE31" s="4"/>
      <c r="AF31" s="4"/>
    </row>
    <row r="32" spans="1:58"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33">
      <c r="A33" s="201" t="s">
        <v>77</v>
      </c>
      <c r="B33" s="201"/>
      <c r="C33" s="201"/>
      <c r="D33" s="20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3"/>
      <c r="X33" s="113"/>
      <c r="Y33" s="113" t="s">
        <v>78</v>
      </c>
      <c r="Z33" s="4"/>
      <c r="AA33" s="4"/>
      <c r="AB33" s="4"/>
      <c r="AC33" s="4"/>
      <c r="AD33" s="4"/>
      <c r="AE33" s="4"/>
      <c r="AF33" s="4"/>
    </row>
    <row r="34" spans="1:32"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23:32"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23:32"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23:32"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23:32"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23:32"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23:32"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23:32"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23:32"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3:32"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3:32"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23:32"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3:32"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3:32"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23:32"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23:32"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23:32"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3:32">
      <c r="W65" s="4"/>
      <c r="X65" s="4"/>
      <c r="Y65" s="4"/>
      <c r="Z65" s="4"/>
      <c r="AA65" s="4"/>
      <c r="AE65" s="4"/>
      <c r="AF65" s="4"/>
    </row>
    <row r="66" spans="23:32">
      <c r="W66" s="4"/>
      <c r="X66" s="4"/>
      <c r="Y66" s="4"/>
      <c r="Z66" s="4"/>
      <c r="AA66" s="4"/>
      <c r="AE66" s="4"/>
      <c r="AF66" s="4"/>
    </row>
    <row r="67" spans="23:32">
      <c r="W67" s="4"/>
      <c r="X67" s="4"/>
      <c r="Y67" s="4"/>
      <c r="Z67" s="4"/>
      <c r="AA67" s="4"/>
      <c r="AE67" s="4"/>
      <c r="AF67" s="4"/>
    </row>
    <row r="68" spans="23:32">
      <c r="W68" s="4"/>
      <c r="X68" s="4"/>
      <c r="Y68" s="4"/>
      <c r="Z68" s="4"/>
      <c r="AA68" s="4"/>
      <c r="AE68" s="4"/>
      <c r="AF68" s="4"/>
    </row>
    <row r="69" spans="23:32">
      <c r="W69" s="4"/>
      <c r="X69" s="4"/>
      <c r="Y69" s="4"/>
      <c r="Z69" s="4"/>
      <c r="AA69" s="4"/>
      <c r="AE69" s="4"/>
      <c r="AF69" s="4"/>
    </row>
    <row r="70" spans="23:32">
      <c r="W70" s="4"/>
      <c r="X70" s="4"/>
      <c r="Y70" s="4"/>
      <c r="Z70" s="4"/>
      <c r="AA70" s="4"/>
      <c r="AE70" s="4"/>
      <c r="AF70" s="4"/>
    </row>
    <row r="71" spans="23:32">
      <c r="W71" s="4"/>
      <c r="X71" s="4"/>
      <c r="Y71" s="4"/>
      <c r="Z71" s="4"/>
      <c r="AA71" s="4"/>
      <c r="AE71" s="4"/>
      <c r="AF71" s="4"/>
    </row>
  </sheetData>
  <mergeCells count="60">
    <mergeCell ref="A33:D33"/>
    <mergeCell ref="M5:M7"/>
    <mergeCell ref="L5:L7"/>
    <mergeCell ref="S5:S7"/>
    <mergeCell ref="R5:R7"/>
    <mergeCell ref="E6:E7"/>
    <mergeCell ref="F6:F7"/>
    <mergeCell ref="I6:I7"/>
    <mergeCell ref="J6:J7"/>
    <mergeCell ref="O6:O7"/>
    <mergeCell ref="P6:P7"/>
    <mergeCell ref="I5:J5"/>
    <mergeCell ref="K5:K7"/>
    <mergeCell ref="N5:N7"/>
    <mergeCell ref="O5:P5"/>
    <mergeCell ref="Q5:Q7"/>
    <mergeCell ref="BE7:BF7"/>
    <mergeCell ref="C8:F8"/>
    <mergeCell ref="G8:J8"/>
    <mergeCell ref="K8:P8"/>
    <mergeCell ref="Q8:V8"/>
    <mergeCell ref="W8:Z8"/>
    <mergeCell ref="AA8:AE8"/>
    <mergeCell ref="AS7:AT7"/>
    <mergeCell ref="AU7:AV7"/>
    <mergeCell ref="AW7:AX7"/>
    <mergeCell ref="AY7:AZ7"/>
    <mergeCell ref="BA7:BB7"/>
    <mergeCell ref="BC7:BD7"/>
    <mergeCell ref="AD6:AD7"/>
    <mergeCell ref="AE6:AE7"/>
    <mergeCell ref="AK7:AL7"/>
    <mergeCell ref="AM7:AN7"/>
    <mergeCell ref="AO7:AP7"/>
    <mergeCell ref="AQ7:AR7"/>
    <mergeCell ref="AD5:AE5"/>
    <mergeCell ref="AF5:AF8"/>
    <mergeCell ref="AG5:AG8"/>
    <mergeCell ref="AH5:AH8"/>
    <mergeCell ref="U5:V5"/>
    <mergeCell ref="W5:W7"/>
    <mergeCell ref="X5:X7"/>
    <mergeCell ref="Y5:Z5"/>
    <mergeCell ref="AA5:AA7"/>
    <mergeCell ref="T5:T7"/>
    <mergeCell ref="A1:AE1"/>
    <mergeCell ref="A2:AE2"/>
    <mergeCell ref="A3:AE3"/>
    <mergeCell ref="A5:A7"/>
    <mergeCell ref="B5:B7"/>
    <mergeCell ref="C5:C7"/>
    <mergeCell ref="D5:D7"/>
    <mergeCell ref="E5:F5"/>
    <mergeCell ref="G5:G7"/>
    <mergeCell ref="H5:H7"/>
    <mergeCell ref="AB5:AB7"/>
    <mergeCell ref="U6:U7"/>
    <mergeCell ref="V6:V7"/>
    <mergeCell ref="Y6:Y7"/>
    <mergeCell ref="Z6:Z7"/>
  </mergeCells>
  <printOptions horizontalCentered="1"/>
  <pageMargins left="0" right="0" top="0.55118110236220474" bottom="0" header="0" footer="0"/>
  <pageSetup paperSize="9" scale="4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72"/>
  <sheetViews>
    <sheetView view="pageBreakPreview" zoomScale="40" zoomScaleNormal="85" zoomScaleSheetLayoutView="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5" sqref="H25"/>
    </sheetView>
  </sheetViews>
  <sheetFormatPr defaultRowHeight="15.75"/>
  <cols>
    <col min="1" max="1" width="152.42578125" style="1" customWidth="1"/>
    <col min="2" max="2" width="44" style="1" customWidth="1"/>
    <col min="3" max="7" width="24.28515625" style="1" customWidth="1"/>
    <col min="8" max="12" width="29.28515625" style="1" customWidth="1"/>
    <col min="13" max="13" width="17.85546875" style="1" customWidth="1"/>
    <col min="14" max="14" width="12.140625" style="1" customWidth="1"/>
    <col min="15" max="15" width="15" style="1" customWidth="1"/>
    <col min="16" max="17" width="13.42578125" style="1" customWidth="1"/>
    <col min="18" max="16384" width="9.140625" style="1"/>
  </cols>
  <sheetData>
    <row r="1" spans="1:37" ht="33">
      <c r="A1" s="227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5"/>
    </row>
    <row r="2" spans="1:37" ht="36" customHeight="1">
      <c r="A2" s="227" t="e">
        <f>+#REF!</f>
        <v>#REF!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5"/>
    </row>
    <row r="3" spans="1:37" ht="34.5">
      <c r="A3" s="228" t="s">
        <v>24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6"/>
    </row>
    <row r="4" spans="1:37" ht="26.25">
      <c r="A4" s="138" t="s">
        <v>112</v>
      </c>
      <c r="B4" s="26"/>
      <c r="C4" s="27"/>
      <c r="D4"/>
      <c r="E4"/>
      <c r="F4" s="60"/>
      <c r="G4" s="27"/>
      <c r="H4" s="129"/>
      <c r="I4" s="60"/>
      <c r="J4" s="60"/>
      <c r="K4" s="27" t="s">
        <v>12</v>
      </c>
      <c r="L4" s="27"/>
      <c r="M4" s="2"/>
    </row>
    <row r="5" spans="1:37" s="3" customFormat="1" ht="40.5" customHeight="1">
      <c r="A5" s="174" t="s">
        <v>9</v>
      </c>
      <c r="B5" s="229"/>
      <c r="C5" s="174" t="s">
        <v>21</v>
      </c>
      <c r="D5" s="174" t="s">
        <v>22</v>
      </c>
      <c r="E5" s="174" t="s">
        <v>113</v>
      </c>
      <c r="F5" s="230" t="s">
        <v>0</v>
      </c>
      <c r="G5" s="230"/>
      <c r="H5" s="174" t="s">
        <v>110</v>
      </c>
      <c r="I5" s="174" t="s">
        <v>111</v>
      </c>
      <c r="J5" s="174" t="s">
        <v>113</v>
      </c>
      <c r="K5" s="230" t="s">
        <v>115</v>
      </c>
      <c r="L5" s="230"/>
      <c r="M5" s="186" t="s">
        <v>23</v>
      </c>
    </row>
    <row r="6" spans="1:37" s="3" customFormat="1" ht="9" customHeight="1">
      <c r="A6" s="174"/>
      <c r="B6" s="229"/>
      <c r="C6" s="174"/>
      <c r="D6" s="229"/>
      <c r="E6" s="229"/>
      <c r="F6" s="211" t="s">
        <v>1</v>
      </c>
      <c r="G6" s="190" t="s">
        <v>2</v>
      </c>
      <c r="H6" s="174"/>
      <c r="I6" s="229"/>
      <c r="J6" s="229"/>
      <c r="K6" s="190" t="s">
        <v>1</v>
      </c>
      <c r="L6" s="190" t="s">
        <v>2</v>
      </c>
      <c r="M6" s="187"/>
    </row>
    <row r="7" spans="1:37" s="3" customFormat="1" ht="81" customHeight="1">
      <c r="A7" s="229"/>
      <c r="B7" s="229"/>
      <c r="C7" s="229"/>
      <c r="D7" s="229"/>
      <c r="E7" s="229"/>
      <c r="F7" s="212"/>
      <c r="G7" s="229"/>
      <c r="H7" s="229"/>
      <c r="I7" s="229"/>
      <c r="J7" s="229"/>
      <c r="K7" s="229"/>
      <c r="L7" s="229"/>
      <c r="M7" s="187"/>
      <c r="P7" s="196" t="s">
        <v>43</v>
      </c>
      <c r="Q7" s="196"/>
      <c r="R7" s="196" t="s">
        <v>46</v>
      </c>
      <c r="S7" s="196"/>
      <c r="T7" s="196" t="s">
        <v>47</v>
      </c>
      <c r="U7" s="196"/>
      <c r="V7" s="196" t="s">
        <v>50</v>
      </c>
      <c r="W7" s="196"/>
      <c r="X7" s="196" t="s">
        <v>52</v>
      </c>
      <c r="Y7" s="196"/>
      <c r="Z7" s="196" t="s">
        <v>54</v>
      </c>
      <c r="AA7" s="196"/>
      <c r="AB7" s="196" t="s">
        <v>55</v>
      </c>
      <c r="AC7" s="196"/>
      <c r="AD7" s="196" t="s">
        <v>66</v>
      </c>
      <c r="AE7" s="196"/>
      <c r="AF7" s="196" t="s">
        <v>67</v>
      </c>
      <c r="AG7" s="196"/>
      <c r="AH7" s="196" t="s">
        <v>68</v>
      </c>
      <c r="AI7" s="196"/>
      <c r="AJ7" s="196" t="s">
        <v>69</v>
      </c>
      <c r="AK7" s="196"/>
    </row>
    <row r="8" spans="1:37" customFormat="1" ht="38.25" customHeight="1">
      <c r="A8" s="28" t="s">
        <v>3</v>
      </c>
      <c r="B8" s="143"/>
      <c r="C8" s="197" t="s">
        <v>49</v>
      </c>
      <c r="D8" s="198"/>
      <c r="E8" s="198"/>
      <c r="F8" s="198"/>
      <c r="G8" s="199"/>
      <c r="H8" s="197" t="s">
        <v>114</v>
      </c>
      <c r="I8" s="198"/>
      <c r="J8" s="198"/>
      <c r="K8" s="198"/>
      <c r="L8" s="199"/>
      <c r="M8" s="188"/>
      <c r="P8" s="2" t="s">
        <v>44</v>
      </c>
      <c r="Q8" s="2" t="s">
        <v>45</v>
      </c>
      <c r="R8" s="2" t="s">
        <v>44</v>
      </c>
      <c r="S8" s="2" t="s">
        <v>45</v>
      </c>
      <c r="T8" s="2" t="s">
        <v>44</v>
      </c>
      <c r="U8" s="2" t="s">
        <v>45</v>
      </c>
      <c r="V8" s="2" t="s">
        <v>44</v>
      </c>
      <c r="W8" s="2" t="s">
        <v>45</v>
      </c>
      <c r="X8" s="2" t="s">
        <v>44</v>
      </c>
      <c r="Y8" s="2" t="s">
        <v>45</v>
      </c>
      <c r="Z8" s="2" t="s">
        <v>44</v>
      </c>
      <c r="AA8" s="2" t="s">
        <v>45</v>
      </c>
      <c r="AB8" s="2" t="s">
        <v>44</v>
      </c>
      <c r="AC8" s="2" t="s">
        <v>45</v>
      </c>
      <c r="AD8" s="2" t="s">
        <v>44</v>
      </c>
      <c r="AE8" s="2" t="s">
        <v>45</v>
      </c>
      <c r="AF8" s="2" t="s">
        <v>44</v>
      </c>
      <c r="AG8" s="2" t="s">
        <v>45</v>
      </c>
      <c r="AH8" s="2" t="s">
        <v>44</v>
      </c>
      <c r="AI8" s="2" t="s">
        <v>45</v>
      </c>
      <c r="AJ8" s="2" t="s">
        <v>44</v>
      </c>
      <c r="AK8" s="2" t="s">
        <v>45</v>
      </c>
    </row>
    <row r="9" spans="1:37" ht="51" customHeight="1">
      <c r="A9" s="68" t="s">
        <v>20</v>
      </c>
      <c r="B9" s="69">
        <v>3111100</v>
      </c>
      <c r="C9" s="124">
        <v>8739.5</v>
      </c>
      <c r="D9" s="124">
        <v>3889.56185792</v>
      </c>
      <c r="E9" s="124">
        <v>5102.9184387949999</v>
      </c>
      <c r="F9" s="124">
        <f>+D9-E9</f>
        <v>-1213.356580875</v>
      </c>
      <c r="G9" s="140">
        <f>D9/E9</f>
        <v>0.76222301112037349</v>
      </c>
      <c r="H9" s="124">
        <v>2316</v>
      </c>
      <c r="I9" s="124">
        <v>2065.0098842899997</v>
      </c>
      <c r="J9" s="124">
        <v>2542.5437131709996</v>
      </c>
      <c r="K9" s="124">
        <f>+I9-J9</f>
        <v>-477.53382888099986</v>
      </c>
      <c r="L9" s="140">
        <f>I9/J9</f>
        <v>0.81218264747730484</v>
      </c>
      <c r="M9" s="124">
        <v>50</v>
      </c>
      <c r="N9" s="24">
        <f>+D9-Z9</f>
        <v>3889.56185792</v>
      </c>
      <c r="O9" s="24" t="e">
        <f>+#REF!+C9</f>
        <v>#REF!</v>
      </c>
      <c r="P9" s="21">
        <v>1148.3527827199998</v>
      </c>
      <c r="Q9" s="21">
        <v>575.02639135999993</v>
      </c>
      <c r="R9" s="21">
        <v>1218.7530712500002</v>
      </c>
      <c r="S9" s="21">
        <v>611.02653562500007</v>
      </c>
      <c r="T9" s="21">
        <v>1269.8230932899999</v>
      </c>
      <c r="U9" s="21">
        <v>638.49904664499991</v>
      </c>
      <c r="V9" s="21">
        <v>1391.01984902</v>
      </c>
      <c r="W9" s="21">
        <v>695.50992451000002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</row>
    <row r="10" spans="1:37" ht="51" customHeight="1">
      <c r="A10" s="68" t="s">
        <v>19</v>
      </c>
      <c r="B10" s="69">
        <v>3111401</v>
      </c>
      <c r="C10" s="124">
        <v>498.03800000000001</v>
      </c>
      <c r="D10" s="124">
        <v>138.8194555</v>
      </c>
      <c r="E10" s="124">
        <v>130.67989865999999</v>
      </c>
      <c r="F10" s="124">
        <f t="shared" ref="F10:F27" si="0">+D10-E10</f>
        <v>8.1395568400000116</v>
      </c>
      <c r="G10" s="140">
        <f t="shared" ref="G10:G27" si="1">D10/E10</f>
        <v>1.0622862194068372</v>
      </c>
      <c r="H10" s="124">
        <v>125</v>
      </c>
      <c r="I10" s="124">
        <v>56.543492870000009</v>
      </c>
      <c r="J10" s="124">
        <v>48.217363000000006</v>
      </c>
      <c r="K10" s="124">
        <f t="shared" ref="K10:K27" si="2">+I10-J10</f>
        <v>8.3261298700000026</v>
      </c>
      <c r="L10" s="140">
        <f>I10/J10</f>
        <v>1.1726790797331659</v>
      </c>
      <c r="M10" s="124">
        <v>100</v>
      </c>
      <c r="N10" s="24">
        <f>+D10-Z10</f>
        <v>138.8194555</v>
      </c>
      <c r="O10" s="24" t="e">
        <f>+#REF!+C10</f>
        <v>#REF!</v>
      </c>
      <c r="P10" s="21">
        <v>26.143391650000002</v>
      </c>
      <c r="Q10" s="21">
        <v>26.143391650000002</v>
      </c>
      <c r="R10" s="21">
        <v>26.082044360000005</v>
      </c>
      <c r="S10" s="21">
        <v>26.082044360000005</v>
      </c>
      <c r="T10" s="21">
        <v>30.050526619999996</v>
      </c>
      <c r="U10" s="21">
        <v>30.050526619999996</v>
      </c>
      <c r="V10" s="21">
        <v>28.129352400000005</v>
      </c>
      <c r="W10" s="21">
        <v>28.129352400000005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</row>
    <row r="11" spans="1:37" ht="51" customHeight="1">
      <c r="A11" s="68" t="s">
        <v>18</v>
      </c>
      <c r="B11" s="69">
        <v>3112101</v>
      </c>
      <c r="C11" s="124">
        <v>0</v>
      </c>
      <c r="D11" s="124" t="s">
        <v>79</v>
      </c>
      <c r="E11" s="124" t="s">
        <v>79</v>
      </c>
      <c r="F11" s="124"/>
      <c r="G11" s="140"/>
      <c r="H11" s="124" t="s">
        <v>79</v>
      </c>
      <c r="I11" s="124"/>
      <c r="J11" s="124"/>
      <c r="K11" s="124">
        <f t="shared" si="2"/>
        <v>0</v>
      </c>
      <c r="L11" s="140" t="s">
        <v>79</v>
      </c>
      <c r="M11" s="124">
        <v>0</v>
      </c>
      <c r="N11" s="24" t="e">
        <f>+D11-Z11</f>
        <v>#VALUE!</v>
      </c>
      <c r="O11" s="24" t="e">
        <f>+#REF!+C11</f>
        <v>#REF!</v>
      </c>
      <c r="P11" s="21">
        <v>315.40041702000002</v>
      </c>
      <c r="Q11" s="21" t="s">
        <v>79</v>
      </c>
      <c r="R11" s="21">
        <v>383.06075174</v>
      </c>
      <c r="S11" s="21" t="s">
        <v>79</v>
      </c>
      <c r="T11" s="21">
        <v>1207.6248867899999</v>
      </c>
      <c r="U11" s="21" t="s">
        <v>79</v>
      </c>
      <c r="V11" s="21">
        <v>226.03716735999996</v>
      </c>
      <c r="W11" s="21" t="s">
        <v>79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</row>
    <row r="12" spans="1:37" ht="51" customHeight="1">
      <c r="A12" s="68" t="s">
        <v>76</v>
      </c>
      <c r="B12" s="69">
        <v>3112121</v>
      </c>
      <c r="C12" s="124">
        <v>0</v>
      </c>
      <c r="D12" s="124" t="s">
        <v>79</v>
      </c>
      <c r="E12" s="124" t="s">
        <v>79</v>
      </c>
      <c r="F12" s="124"/>
      <c r="G12" s="140"/>
      <c r="H12" s="124" t="s">
        <v>79</v>
      </c>
      <c r="I12" s="124"/>
      <c r="J12" s="124"/>
      <c r="K12" s="124">
        <f t="shared" si="2"/>
        <v>0</v>
      </c>
      <c r="L12" s="140" t="s">
        <v>79</v>
      </c>
      <c r="M12" s="124">
        <v>0</v>
      </c>
      <c r="N12" s="24"/>
      <c r="O12" s="24"/>
      <c r="P12" s="21">
        <v>6.7237100000000008E-2</v>
      </c>
      <c r="Q12" s="21" t="s">
        <v>79</v>
      </c>
      <c r="R12" s="21">
        <v>0</v>
      </c>
      <c r="S12" s="21" t="s">
        <v>79</v>
      </c>
      <c r="T12" s="21">
        <v>0</v>
      </c>
      <c r="U12" s="21" t="s">
        <v>79</v>
      </c>
      <c r="V12" s="21">
        <v>0</v>
      </c>
      <c r="W12" s="21" t="s">
        <v>79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</row>
    <row r="13" spans="1:37" ht="51" customHeight="1">
      <c r="A13" s="68" t="s">
        <v>57</v>
      </c>
      <c r="B13" s="69">
        <v>3112501</v>
      </c>
      <c r="C13" s="124">
        <v>2532.2579999999998</v>
      </c>
      <c r="D13" s="124">
        <v>1380.4333773199996</v>
      </c>
      <c r="E13" s="124">
        <v>961.53219021000018</v>
      </c>
      <c r="F13" s="124">
        <f t="shared" si="0"/>
        <v>418.90118710999946</v>
      </c>
      <c r="G13" s="140">
        <f t="shared" si="1"/>
        <v>1.4356600760485312</v>
      </c>
      <c r="H13" s="124">
        <v>603</v>
      </c>
      <c r="I13" s="124">
        <v>625.63790795</v>
      </c>
      <c r="J13" s="124">
        <v>369.0837515500001</v>
      </c>
      <c r="K13" s="124">
        <f t="shared" si="2"/>
        <v>256.5541563999999</v>
      </c>
      <c r="L13" s="140">
        <f>I13/J13</f>
        <v>1.6951109479151489</v>
      </c>
      <c r="M13" s="124">
        <v>100</v>
      </c>
      <c r="N13" s="24">
        <f t="shared" ref="N13:N19" si="3">+D13-Z13</f>
        <v>1380.4333773199996</v>
      </c>
      <c r="O13" s="24" t="e">
        <f>+#REF!+C13</f>
        <v>#REF!</v>
      </c>
      <c r="P13" s="21">
        <v>127.96494736</v>
      </c>
      <c r="Q13" s="21">
        <v>127.96494736000001</v>
      </c>
      <c r="R13" s="21">
        <v>344.86707482999998</v>
      </c>
      <c r="S13" s="21">
        <v>344.86707482999998</v>
      </c>
      <c r="T13" s="21">
        <v>281.96344718</v>
      </c>
      <c r="U13" s="21">
        <v>281.96344718</v>
      </c>
      <c r="V13" s="21">
        <v>356.35185837000006</v>
      </c>
      <c r="W13" s="21">
        <v>356.35185837000006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</row>
    <row r="14" spans="1:37" ht="51" customHeight="1">
      <c r="A14" s="68" t="s">
        <v>6</v>
      </c>
      <c r="B14" s="69">
        <v>3131101</v>
      </c>
      <c r="C14" s="124">
        <v>2750.7170000000001</v>
      </c>
      <c r="D14" s="124">
        <v>1022.2043745999999</v>
      </c>
      <c r="E14" s="124">
        <v>1209.72282952</v>
      </c>
      <c r="F14" s="124">
        <f t="shared" si="0"/>
        <v>-187.51845492000007</v>
      </c>
      <c r="G14" s="140">
        <f t="shared" si="1"/>
        <v>0.84499056284289142</v>
      </c>
      <c r="H14" s="124">
        <v>718</v>
      </c>
      <c r="I14" s="124">
        <v>569.37786227000004</v>
      </c>
      <c r="J14" s="124">
        <v>293.89724021000001</v>
      </c>
      <c r="K14" s="124">
        <f t="shared" si="2"/>
        <v>275.48062206000003</v>
      </c>
      <c r="L14" s="140">
        <f>I14/J14</f>
        <v>1.9373365393399384</v>
      </c>
      <c r="M14" s="124">
        <v>100</v>
      </c>
      <c r="N14" s="24">
        <f t="shared" si="3"/>
        <v>1022.2043745999999</v>
      </c>
      <c r="O14" s="24" t="e">
        <f>+#REF!+C14</f>
        <v>#REF!</v>
      </c>
      <c r="P14" s="21">
        <v>71.088764619999992</v>
      </c>
      <c r="Q14" s="21">
        <v>71.088764619999992</v>
      </c>
      <c r="R14" s="21">
        <v>170.25074267999997</v>
      </c>
      <c r="S14" s="21">
        <v>170.25074267999997</v>
      </c>
      <c r="T14" s="21">
        <v>211.48700502999998</v>
      </c>
      <c r="U14" s="21">
        <v>211.48700502999998</v>
      </c>
      <c r="V14" s="21">
        <v>307.86581450000006</v>
      </c>
      <c r="W14" s="21">
        <v>307.86581450000006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</row>
    <row r="15" spans="1:37" ht="51" customHeight="1">
      <c r="A15" s="68" t="s">
        <v>25</v>
      </c>
      <c r="B15" s="69">
        <v>3131204</v>
      </c>
      <c r="C15" s="124">
        <v>3065.8510000000006</v>
      </c>
      <c r="D15" s="124">
        <v>1145.0296144000001</v>
      </c>
      <c r="E15" s="124">
        <v>1706.9837516099999</v>
      </c>
      <c r="F15" s="124">
        <f t="shared" si="0"/>
        <v>-561.95413720999977</v>
      </c>
      <c r="G15" s="140">
        <f t="shared" si="1"/>
        <v>0.67079116208342726</v>
      </c>
      <c r="H15" s="124">
        <v>803</v>
      </c>
      <c r="I15" s="124">
        <v>596.48790422000013</v>
      </c>
      <c r="J15" s="124">
        <v>486.94745533000003</v>
      </c>
      <c r="K15" s="124">
        <f t="shared" si="2"/>
        <v>109.54044889000011</v>
      </c>
      <c r="L15" s="140">
        <f>I15/J15</f>
        <v>1.2249533244110815</v>
      </c>
      <c r="M15" s="124">
        <v>100</v>
      </c>
      <c r="N15" s="24">
        <f t="shared" si="3"/>
        <v>1145.0296144000001</v>
      </c>
      <c r="O15" s="24" t="e">
        <f>+#REF!+C15</f>
        <v>#REF!</v>
      </c>
      <c r="P15" s="21">
        <v>107.55342734</v>
      </c>
      <c r="Q15" s="21">
        <v>107.55342734</v>
      </c>
      <c r="R15" s="21">
        <v>204.37716099999997</v>
      </c>
      <c r="S15" s="21">
        <v>204.37716099999997</v>
      </c>
      <c r="T15" s="21">
        <v>236.61112183999998</v>
      </c>
      <c r="U15" s="21">
        <v>236.61112183999998</v>
      </c>
      <c r="V15" s="21">
        <v>322.96485492000005</v>
      </c>
      <c r="W15" s="21">
        <v>322.96485492000005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</row>
    <row r="16" spans="1:37" ht="51" customHeight="1">
      <c r="A16" s="68" t="s">
        <v>26</v>
      </c>
      <c r="B16" s="69">
        <v>3131201</v>
      </c>
      <c r="C16" s="124">
        <v>6181.8860000000013</v>
      </c>
      <c r="D16" s="124">
        <v>1937.5870868100001</v>
      </c>
      <c r="E16" s="124">
        <v>1678.2233237100002</v>
      </c>
      <c r="F16" s="124">
        <f t="shared" si="0"/>
        <v>259.36376309999991</v>
      </c>
      <c r="G16" s="140">
        <f t="shared" si="1"/>
        <v>1.1545466324032678</v>
      </c>
      <c r="H16" s="124">
        <v>1558</v>
      </c>
      <c r="I16" s="124">
        <v>1340.4412077800002</v>
      </c>
      <c r="J16" s="124">
        <v>939.73529867000025</v>
      </c>
      <c r="K16" s="124">
        <f t="shared" si="2"/>
        <v>400.70590910999999</v>
      </c>
      <c r="L16" s="140">
        <f>I16/J16</f>
        <v>1.4264029558931284</v>
      </c>
      <c r="M16" s="124">
        <v>100</v>
      </c>
      <c r="N16" s="24">
        <f t="shared" si="3"/>
        <v>1937.5870868100001</v>
      </c>
      <c r="O16" s="24" t="e">
        <f>+#REF!+C16</f>
        <v>#REF!</v>
      </c>
      <c r="P16" s="21">
        <v>205.93958763999998</v>
      </c>
      <c r="Q16" s="21">
        <v>205.93958763999998</v>
      </c>
      <c r="R16" s="21">
        <v>137.81387714999997</v>
      </c>
      <c r="S16" s="21">
        <v>137.81387714999997</v>
      </c>
      <c r="T16" s="21">
        <v>253.39241423999999</v>
      </c>
      <c r="U16" s="21">
        <v>253.39241423999999</v>
      </c>
      <c r="V16" s="21">
        <v>587.99597330000006</v>
      </c>
      <c r="W16" s="21">
        <v>587.99597330000006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</row>
    <row r="17" spans="1:37" ht="51" customHeight="1">
      <c r="A17" s="68" t="s">
        <v>5</v>
      </c>
      <c r="B17" s="69">
        <v>3136101</v>
      </c>
      <c r="C17" s="124">
        <v>1039.6859999999999</v>
      </c>
      <c r="D17" s="124">
        <v>267.84702714999997</v>
      </c>
      <c r="E17" s="124">
        <v>452.55529482999998</v>
      </c>
      <c r="F17" s="124">
        <f t="shared" si="0"/>
        <v>-184.70826768000001</v>
      </c>
      <c r="G17" s="140">
        <f t="shared" si="1"/>
        <v>0.59185480804199919</v>
      </c>
      <c r="H17" s="124">
        <v>248</v>
      </c>
      <c r="I17" s="124">
        <v>85.789605190000003</v>
      </c>
      <c r="J17" s="124">
        <v>96.649330739999982</v>
      </c>
      <c r="K17" s="124">
        <f t="shared" si="2"/>
        <v>-10.859725549999979</v>
      </c>
      <c r="L17" s="140">
        <f>I17/J17</f>
        <v>0.88763786084340157</v>
      </c>
      <c r="M17" s="124">
        <v>100</v>
      </c>
      <c r="N17" s="24">
        <f t="shared" si="3"/>
        <v>267.84702714999997</v>
      </c>
      <c r="O17" s="24" t="e">
        <f>+#REF!+C17</f>
        <v>#REF!</v>
      </c>
      <c r="P17" s="21">
        <v>61.099758709999996</v>
      </c>
      <c r="Q17" s="21">
        <v>61.099758709999996</v>
      </c>
      <c r="R17" s="21">
        <v>93.835110809999989</v>
      </c>
      <c r="S17" s="21">
        <v>93.835110809999989</v>
      </c>
      <c r="T17" s="21">
        <v>27.12255244000001</v>
      </c>
      <c r="U17" s="21">
        <v>27.122552440000007</v>
      </c>
      <c r="V17" s="21">
        <v>43.608778570000005</v>
      </c>
      <c r="W17" s="21">
        <v>43.608778570000005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</row>
    <row r="18" spans="1:37" ht="51" customHeight="1">
      <c r="A18" s="68" t="s">
        <v>4</v>
      </c>
      <c r="B18" s="69">
        <v>3141102</v>
      </c>
      <c r="C18" s="124">
        <v>0</v>
      </c>
      <c r="D18" s="124" t="s">
        <v>79</v>
      </c>
      <c r="E18" s="124" t="s">
        <v>79</v>
      </c>
      <c r="F18" s="124"/>
      <c r="G18" s="140"/>
      <c r="H18" s="124" t="s">
        <v>79</v>
      </c>
      <c r="I18" s="124"/>
      <c r="J18" s="124"/>
      <c r="K18" s="124">
        <f t="shared" si="2"/>
        <v>0</v>
      </c>
      <c r="L18" s="140" t="s">
        <v>79</v>
      </c>
      <c r="M18" s="124">
        <v>0</v>
      </c>
      <c r="N18" s="24" t="e">
        <f t="shared" si="3"/>
        <v>#VALUE!</v>
      </c>
      <c r="O18" s="24" t="e">
        <f>+#REF!+C18</f>
        <v>#REF!</v>
      </c>
      <c r="P18" s="21">
        <v>1127.6663608399999</v>
      </c>
      <c r="Q18" s="21" t="s">
        <v>79</v>
      </c>
      <c r="R18" s="21">
        <v>550.39851700000008</v>
      </c>
      <c r="S18" s="21" t="s">
        <v>79</v>
      </c>
      <c r="T18" s="21">
        <v>277.79631176999999</v>
      </c>
      <c r="U18" s="21" t="s">
        <v>79</v>
      </c>
      <c r="V18" s="21">
        <v>861.43468682999992</v>
      </c>
      <c r="W18" s="21" t="s">
        <v>79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</row>
    <row r="19" spans="1:37" ht="51" customHeight="1">
      <c r="A19" s="68" t="s">
        <v>17</v>
      </c>
      <c r="B19" s="69">
        <v>3141201</v>
      </c>
      <c r="C19" s="124">
        <v>2541.9209999999998</v>
      </c>
      <c r="D19" s="124">
        <v>1131.0660843599999</v>
      </c>
      <c r="E19" s="124">
        <v>937.09456712999997</v>
      </c>
      <c r="F19" s="124">
        <f t="shared" si="0"/>
        <v>193.9715172299999</v>
      </c>
      <c r="G19" s="140">
        <f t="shared" si="1"/>
        <v>1.2069924680324082</v>
      </c>
      <c r="H19" s="124">
        <v>623</v>
      </c>
      <c r="I19" s="124">
        <v>417.46488031999991</v>
      </c>
      <c r="J19" s="124">
        <v>373.58479999999997</v>
      </c>
      <c r="K19" s="124">
        <f t="shared" si="2"/>
        <v>43.880080319999934</v>
      </c>
      <c r="L19" s="140">
        <f>I19/J19</f>
        <v>1.1174568138746543</v>
      </c>
      <c r="M19" s="124">
        <v>100</v>
      </c>
      <c r="N19" s="24">
        <f t="shared" si="3"/>
        <v>1131.0660843599999</v>
      </c>
      <c r="O19" s="24" t="e">
        <f>+#REF!+C19</f>
        <v>#REF!</v>
      </c>
      <c r="P19" s="21">
        <v>190.59401</v>
      </c>
      <c r="Q19" s="21">
        <v>190.59400999999997</v>
      </c>
      <c r="R19" s="21">
        <v>205.11658004000003</v>
      </c>
      <c r="S19" s="21">
        <v>205.11658004000003</v>
      </c>
      <c r="T19" s="21">
        <v>317.89061399999991</v>
      </c>
      <c r="U19" s="21">
        <v>317.89061399999991</v>
      </c>
      <c r="V19" s="21">
        <v>93.928294570000048</v>
      </c>
      <c r="W19" s="21">
        <v>93.928294570000048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</row>
    <row r="20" spans="1:37" ht="51" customHeight="1">
      <c r="A20" s="68" t="s">
        <v>58</v>
      </c>
      <c r="B20" s="69">
        <v>3146106</v>
      </c>
      <c r="C20" s="124">
        <v>317.25</v>
      </c>
      <c r="D20" s="124">
        <v>38.528181419999996</v>
      </c>
      <c r="E20" s="124">
        <v>63.430735240000004</v>
      </c>
      <c r="F20" s="124">
        <f t="shared" si="0"/>
        <v>-24.902553820000008</v>
      </c>
      <c r="G20" s="140">
        <f t="shared" si="1"/>
        <v>0.60740556252773448</v>
      </c>
      <c r="H20" s="124">
        <v>76</v>
      </c>
      <c r="I20" s="124">
        <v>30.524124639999997</v>
      </c>
      <c r="J20" s="124">
        <v>40.288037880000005</v>
      </c>
      <c r="K20" s="124">
        <f t="shared" si="2"/>
        <v>-9.7639132400000079</v>
      </c>
      <c r="L20" s="140">
        <f>I20/J20</f>
        <v>0.75764733767669878</v>
      </c>
      <c r="M20" s="124">
        <v>100</v>
      </c>
      <c r="N20" s="24"/>
      <c r="O20" s="24" t="e">
        <f>+#REF!+C20</f>
        <v>#REF!</v>
      </c>
      <c r="P20" s="21">
        <v>1.838246</v>
      </c>
      <c r="Q20" s="21">
        <v>1.838246</v>
      </c>
      <c r="R20" s="21">
        <v>2.67</v>
      </c>
      <c r="S20" s="21">
        <v>2.67</v>
      </c>
      <c r="T20" s="21">
        <v>3.4958107800000002</v>
      </c>
      <c r="U20" s="21">
        <v>3.4958107800000007</v>
      </c>
      <c r="V20" s="21">
        <v>0.62205513999999962</v>
      </c>
      <c r="W20" s="21">
        <v>0.62205513999999962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</row>
    <row r="21" spans="1:37" ht="51" customHeight="1">
      <c r="A21" s="68" t="s">
        <v>8</v>
      </c>
      <c r="B21" s="69">
        <v>3145204</v>
      </c>
      <c r="C21" s="124">
        <v>162.65899999999999</v>
      </c>
      <c r="D21" s="124">
        <v>1422.8868812199999</v>
      </c>
      <c r="E21" s="124">
        <v>8.5717867600000002</v>
      </c>
      <c r="F21" s="124">
        <f t="shared" si="0"/>
        <v>1414.31509446</v>
      </c>
      <c r="G21" s="140">
        <f t="shared" si="1"/>
        <v>165.99653270189376</v>
      </c>
      <c r="H21" s="124">
        <v>39</v>
      </c>
      <c r="I21" s="124">
        <v>355.41952157999992</v>
      </c>
      <c r="J21" s="124">
        <v>3.0687435299999994</v>
      </c>
      <c r="K21" s="124">
        <f t="shared" si="2"/>
        <v>352.35077804999992</v>
      </c>
      <c r="L21" s="140">
        <f>I21/J21</f>
        <v>115.81923288975537</v>
      </c>
      <c r="M21" s="124">
        <v>100</v>
      </c>
      <c r="N21" s="24">
        <f>+D21-Z21</f>
        <v>1422.8868812199999</v>
      </c>
      <c r="O21" s="24" t="e">
        <f>+#REF!+C21</f>
        <v>#REF!</v>
      </c>
      <c r="P21" s="21">
        <v>490.49775282000002</v>
      </c>
      <c r="Q21" s="21">
        <v>490.49775282000002</v>
      </c>
      <c r="R21" s="21">
        <v>455.21011525999995</v>
      </c>
      <c r="S21" s="21">
        <v>455.21011525999995</v>
      </c>
      <c r="T21" s="21">
        <v>121.75949156000001</v>
      </c>
      <c r="U21" s="21">
        <v>121.75949156000003</v>
      </c>
      <c r="V21" s="21">
        <v>133.19668413000005</v>
      </c>
      <c r="W21" s="21">
        <v>133.19668413000005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</row>
    <row r="22" spans="1:37" ht="51" customHeight="1">
      <c r="A22" s="68" t="s">
        <v>7</v>
      </c>
      <c r="B22" s="69">
        <v>3422101</v>
      </c>
      <c r="C22" s="124">
        <v>0</v>
      </c>
      <c r="D22" s="124" t="s">
        <v>79</v>
      </c>
      <c r="E22" s="124">
        <v>6.20946335</v>
      </c>
      <c r="F22" s="124"/>
      <c r="G22" s="140"/>
      <c r="H22" s="124" t="s">
        <v>79</v>
      </c>
      <c r="I22" s="124"/>
      <c r="J22" s="124">
        <v>0</v>
      </c>
      <c r="K22" s="124">
        <f t="shared" si="2"/>
        <v>0</v>
      </c>
      <c r="L22" s="140" t="s">
        <v>79</v>
      </c>
      <c r="M22" s="124">
        <v>0</v>
      </c>
      <c r="N22" s="24" t="e">
        <f>+D22-Z22</f>
        <v>#VALUE!</v>
      </c>
      <c r="O22" s="24" t="e">
        <f>+#REF!+C22</f>
        <v>#REF!</v>
      </c>
      <c r="P22" s="21">
        <v>205.44847600999998</v>
      </c>
      <c r="Q22" s="21" t="s">
        <v>79</v>
      </c>
      <c r="R22" s="21">
        <v>182.53962152999998</v>
      </c>
      <c r="S22" s="21" t="s">
        <v>79</v>
      </c>
      <c r="T22" s="21">
        <v>163.60244661999997</v>
      </c>
      <c r="U22" s="21" t="s">
        <v>79</v>
      </c>
      <c r="V22" s="21">
        <v>137.36761186000007</v>
      </c>
      <c r="W22" s="21" t="s">
        <v>79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</row>
    <row r="23" spans="1:37" ht="51" customHeight="1">
      <c r="A23" s="68" t="s">
        <v>15</v>
      </c>
      <c r="B23" s="69">
        <v>3422201</v>
      </c>
      <c r="C23" s="124">
        <v>0</v>
      </c>
      <c r="D23" s="124" t="s">
        <v>79</v>
      </c>
      <c r="E23" s="124" t="s">
        <v>79</v>
      </c>
      <c r="F23" s="124"/>
      <c r="G23" s="140"/>
      <c r="H23" s="124" t="s">
        <v>79</v>
      </c>
      <c r="I23" s="124"/>
      <c r="J23" s="124"/>
      <c r="K23" s="124">
        <f t="shared" si="2"/>
        <v>0</v>
      </c>
      <c r="L23" s="140" t="s">
        <v>79</v>
      </c>
      <c r="M23" s="124">
        <v>0</v>
      </c>
      <c r="N23" s="24" t="e">
        <f>+D23-Z23</f>
        <v>#VALUE!</v>
      </c>
      <c r="O23" s="24" t="e">
        <f>+#REF!+C23</f>
        <v>#REF!</v>
      </c>
      <c r="P23" s="21">
        <v>26.742307500000006</v>
      </c>
      <c r="Q23" s="21" t="s">
        <v>79</v>
      </c>
      <c r="R23" s="21">
        <v>28.318267029999994</v>
      </c>
      <c r="S23" s="21" t="s">
        <v>79</v>
      </c>
      <c r="T23" s="21">
        <v>129.17742842000001</v>
      </c>
      <c r="U23" s="21" t="s">
        <v>79</v>
      </c>
      <c r="V23" s="21">
        <v>112.22040686000003</v>
      </c>
      <c r="W23" s="21" t="s">
        <v>79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</row>
    <row r="24" spans="1:37" ht="51" customHeight="1">
      <c r="A24" s="68" t="s">
        <v>11</v>
      </c>
      <c r="B24" s="69">
        <v>3430102</v>
      </c>
      <c r="C24" s="124">
        <v>0</v>
      </c>
      <c r="D24" s="124" t="s">
        <v>79</v>
      </c>
      <c r="E24" s="124" t="s">
        <v>79</v>
      </c>
      <c r="F24" s="124"/>
      <c r="G24" s="140"/>
      <c r="H24" s="124" t="s">
        <v>79</v>
      </c>
      <c r="I24" s="124"/>
      <c r="J24" s="124"/>
      <c r="K24" s="124">
        <f t="shared" si="2"/>
        <v>0</v>
      </c>
      <c r="L24" s="140" t="s">
        <v>79</v>
      </c>
      <c r="M24" s="124">
        <v>0</v>
      </c>
      <c r="N24" s="24" t="e">
        <f>+D24-Z24</f>
        <v>#VALUE!</v>
      </c>
      <c r="O24" s="24" t="e">
        <f>+#REF!+C24</f>
        <v>#REF!</v>
      </c>
      <c r="P24" s="21">
        <v>88.990910799999995</v>
      </c>
      <c r="Q24" s="21" t="s">
        <v>79</v>
      </c>
      <c r="R24" s="21">
        <v>120.86931253000002</v>
      </c>
      <c r="S24" s="21" t="s">
        <v>79</v>
      </c>
      <c r="T24" s="21">
        <v>129.37971891000001</v>
      </c>
      <c r="U24" s="21" t="s">
        <v>79</v>
      </c>
      <c r="V24" s="21">
        <v>116.18627963999998</v>
      </c>
      <c r="W24" s="21" t="s">
        <v>79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</row>
    <row r="25" spans="1:37" ht="51" customHeight="1">
      <c r="A25" s="68" t="s">
        <v>100</v>
      </c>
      <c r="B25" s="69">
        <v>3450404</v>
      </c>
      <c r="C25" s="124">
        <v>3.722</v>
      </c>
      <c r="D25" s="124">
        <v>19.255989670000002</v>
      </c>
      <c r="E25" s="124">
        <v>156.05035395000002</v>
      </c>
      <c r="F25" s="124">
        <f t="shared" si="0"/>
        <v>-136.79436428000002</v>
      </c>
      <c r="G25" s="140">
        <f t="shared" si="1"/>
        <v>0.12339600124309746</v>
      </c>
      <c r="H25" s="124">
        <v>1</v>
      </c>
      <c r="I25" s="124">
        <v>0.34792514000000063</v>
      </c>
      <c r="J25" s="124">
        <v>46.607501090000014</v>
      </c>
      <c r="K25" s="124">
        <f t="shared" si="2"/>
        <v>-46.259575950000013</v>
      </c>
      <c r="L25" s="140" t="s">
        <v>79</v>
      </c>
      <c r="M25" s="124">
        <v>100</v>
      </c>
      <c r="N25" s="24"/>
      <c r="O25" s="24" t="e">
        <f>+#REF!+C25</f>
        <v>#REF!</v>
      </c>
      <c r="P25" s="21">
        <v>1.3459962299999999</v>
      </c>
      <c r="Q25" s="21">
        <v>1.3459962299999999</v>
      </c>
      <c r="R25" s="21">
        <v>17.5620683</v>
      </c>
      <c r="S25" s="21">
        <v>17.5620683</v>
      </c>
      <c r="T25" s="21">
        <v>0</v>
      </c>
      <c r="U25" s="21">
        <v>0</v>
      </c>
      <c r="V25" s="21">
        <v>0.34792514000000058</v>
      </c>
      <c r="W25" s="21">
        <v>0.34792514000000063</v>
      </c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1:37" ht="51" customHeight="1">
      <c r="A26" s="68" t="s">
        <v>101</v>
      </c>
      <c r="B26" s="69">
        <v>3412111</v>
      </c>
      <c r="C26" s="124">
        <v>0</v>
      </c>
      <c r="D26" s="124">
        <v>0</v>
      </c>
      <c r="E26" s="124">
        <v>0</v>
      </c>
      <c r="F26" s="124">
        <f t="shared" si="0"/>
        <v>0</v>
      </c>
      <c r="G26" s="140"/>
      <c r="H26" s="124">
        <v>0</v>
      </c>
      <c r="I26" s="124">
        <v>0</v>
      </c>
      <c r="J26" s="124">
        <v>0</v>
      </c>
      <c r="K26" s="124">
        <f t="shared" si="2"/>
        <v>0</v>
      </c>
      <c r="L26" s="140" t="s">
        <v>79</v>
      </c>
      <c r="M26" s="124">
        <v>0</v>
      </c>
      <c r="N26" s="24"/>
      <c r="O26" s="24" t="e">
        <f>+#REF!+C26</f>
        <v>#REF!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</row>
    <row r="27" spans="1:37" ht="51" customHeight="1">
      <c r="A27" s="68" t="s">
        <v>14</v>
      </c>
      <c r="B27" s="69">
        <v>3450960</v>
      </c>
      <c r="C27" s="124">
        <v>0</v>
      </c>
      <c r="D27" s="124">
        <v>286.59850688450001</v>
      </c>
      <c r="E27" s="124">
        <v>201.54896168599998</v>
      </c>
      <c r="F27" s="124">
        <f t="shared" si="0"/>
        <v>85.049545198500027</v>
      </c>
      <c r="G27" s="140">
        <f t="shared" si="1"/>
        <v>1.4219795750225774</v>
      </c>
      <c r="H27" s="124" t="s">
        <v>79</v>
      </c>
      <c r="I27" s="124">
        <v>23.019589346499998</v>
      </c>
      <c r="J27" s="124">
        <v>22.591680869999998</v>
      </c>
      <c r="K27" s="124">
        <f t="shared" si="2"/>
        <v>0.42790847650000075</v>
      </c>
      <c r="L27" s="140" t="s">
        <v>79</v>
      </c>
      <c r="M27" s="124">
        <v>100</v>
      </c>
      <c r="N27" s="24">
        <f>+D27-Z27</f>
        <v>286.59850688450001</v>
      </c>
      <c r="O27" s="24" t="e">
        <f>+#REF!+C27</f>
        <v>#REF!</v>
      </c>
      <c r="P27" s="21">
        <v>4.6283958600000004</v>
      </c>
      <c r="Q27" s="21">
        <v>203.28039586</v>
      </c>
      <c r="R27" s="21">
        <v>17.196912740000002</v>
      </c>
      <c r="S27" s="21">
        <v>11.349962408400001</v>
      </c>
      <c r="T27" s="21">
        <v>15.502665559999999</v>
      </c>
      <c r="U27" s="21">
        <v>27.848559269599999</v>
      </c>
      <c r="V27" s="21">
        <v>13.584814510000001</v>
      </c>
      <c r="W27" s="21">
        <v>2.0377221765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</row>
    <row r="28" spans="1:37" s="3" customFormat="1" ht="51" customHeight="1" thickBot="1">
      <c r="A28" s="80" t="s">
        <v>51</v>
      </c>
      <c r="B28" s="81" t="s">
        <v>42</v>
      </c>
      <c r="C28" s="82">
        <f>SUM(C9:C27)</f>
        <v>27833.488000000005</v>
      </c>
      <c r="D28" s="82">
        <f>SUM(D9:D27)</f>
        <v>12679.8184372545</v>
      </c>
      <c r="E28" s="82">
        <f>SUM(E9:E27)</f>
        <v>12615.521595450999</v>
      </c>
      <c r="F28" s="82">
        <f>+D28-E28</f>
        <v>64.296841803501593</v>
      </c>
      <c r="G28" s="144">
        <f>D28/C28</f>
        <v>0.45555980756901537</v>
      </c>
      <c r="H28" s="82">
        <f>SUM(H9:H27)</f>
        <v>7110</v>
      </c>
      <c r="I28" s="82">
        <f>SUM(I9:I27)</f>
        <v>6166.0639055964994</v>
      </c>
      <c r="J28" s="82">
        <f>SUM(J9:J27)</f>
        <v>5263.2149160409999</v>
      </c>
      <c r="K28" s="82">
        <f>+I28-J28</f>
        <v>902.84898955549943</v>
      </c>
      <c r="L28">
        <f>I28/J28</f>
        <v>1.1715394495489506</v>
      </c>
      <c r="M28" s="20"/>
      <c r="P28" s="22">
        <f t="shared" ref="P28:AK28" si="4">SUM(P9:P27)</f>
        <v>4201.3627702199992</v>
      </c>
      <c r="Q28" s="22">
        <f t="shared" si="4"/>
        <v>2062.37266959</v>
      </c>
      <c r="R28" s="22">
        <f t="shared" si="4"/>
        <v>4158.9212282499993</v>
      </c>
      <c r="S28" s="22">
        <f t="shared" si="4"/>
        <v>2280.1612724634006</v>
      </c>
      <c r="T28" s="22">
        <f t="shared" si="4"/>
        <v>4676.6795350500006</v>
      </c>
      <c r="U28" s="22">
        <f t="shared" si="4"/>
        <v>2150.1205896045999</v>
      </c>
      <c r="V28" s="22">
        <f t="shared" si="4"/>
        <v>4732.8624071200002</v>
      </c>
      <c r="W28" s="22">
        <f t="shared" si="4"/>
        <v>2572.5592377265007</v>
      </c>
      <c r="X28" s="22">
        <f t="shared" si="4"/>
        <v>0</v>
      </c>
      <c r="Y28" s="22">
        <f t="shared" si="4"/>
        <v>0</v>
      </c>
      <c r="Z28" s="22">
        <f t="shared" si="4"/>
        <v>0</v>
      </c>
      <c r="AA28" s="22">
        <f t="shared" si="4"/>
        <v>0</v>
      </c>
      <c r="AB28" s="22">
        <f t="shared" si="4"/>
        <v>0</v>
      </c>
      <c r="AC28" s="22">
        <f t="shared" si="4"/>
        <v>0</v>
      </c>
      <c r="AD28" s="22">
        <f t="shared" si="4"/>
        <v>0</v>
      </c>
      <c r="AE28" s="22">
        <f t="shared" si="4"/>
        <v>0</v>
      </c>
      <c r="AF28" s="22">
        <f t="shared" si="4"/>
        <v>0</v>
      </c>
      <c r="AG28" s="22">
        <f t="shared" si="4"/>
        <v>0</v>
      </c>
      <c r="AH28" s="22">
        <f t="shared" si="4"/>
        <v>0</v>
      </c>
      <c r="AI28" s="22">
        <f t="shared" si="4"/>
        <v>0</v>
      </c>
      <c r="AJ28" s="22">
        <f t="shared" si="4"/>
        <v>0</v>
      </c>
      <c r="AK28" s="22">
        <f t="shared" si="4"/>
        <v>0</v>
      </c>
    </row>
    <row r="29" spans="1:37" ht="37.5" customHeight="1">
      <c r="C29" s="4"/>
      <c r="D29" s="4"/>
      <c r="E29" s="4"/>
      <c r="F29" s="231" t="s">
        <v>96</v>
      </c>
      <c r="G29" s="231"/>
      <c r="H29" s="231"/>
      <c r="I29" s="139">
        <v>0</v>
      </c>
      <c r="J29"/>
      <c r="K29" s="4"/>
      <c r="L29" s="4"/>
      <c r="M29" s="4"/>
    </row>
    <row r="30" spans="1:37" ht="37.5" customHeight="1">
      <c r="C30" s="4"/>
      <c r="D30" s="231" t="s">
        <v>99</v>
      </c>
      <c r="E30" s="231"/>
      <c r="F30" s="231"/>
      <c r="G30" s="231"/>
      <c r="H30" s="145"/>
      <c r="I30" s="139"/>
      <c r="J30"/>
      <c r="K30" s="4">
        <v>35.518000000000001</v>
      </c>
      <c r="L30" s="4"/>
      <c r="M30" s="4"/>
    </row>
    <row r="31" spans="1:37" ht="25.5">
      <c r="C31" s="4"/>
      <c r="D31" s="4"/>
      <c r="E31" s="4"/>
      <c r="F31"/>
      <c r="G31"/>
      <c r="H31"/>
      <c r="I31" s="139">
        <f>+I28+I29</f>
        <v>6166.0639055964994</v>
      </c>
      <c r="J31"/>
      <c r="K31" s="4">
        <f>+I28+K30</f>
        <v>6201.5819055964994</v>
      </c>
      <c r="L31" s="4"/>
      <c r="M31" s="4"/>
    </row>
    <row r="32" spans="1:37">
      <c r="C32" s="4"/>
      <c r="D32" s="4"/>
      <c r="E32" s="4"/>
      <c r="F32" s="4"/>
      <c r="G32" s="4"/>
      <c r="H32"/>
      <c r="I32" s="4"/>
      <c r="J32" s="4"/>
      <c r="K32" s="4"/>
      <c r="L32" s="4"/>
      <c r="M32" s="4"/>
    </row>
    <row r="33" spans="1:1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3">
      <c r="A34" s="201" t="s">
        <v>77</v>
      </c>
      <c r="B34" s="201"/>
      <c r="C34" s="113"/>
      <c r="D34" s="113"/>
      <c r="E34" s="113"/>
      <c r="F34" s="113" t="s">
        <v>78</v>
      </c>
      <c r="G34" s="4"/>
      <c r="H34" s="4"/>
      <c r="I34" s="4"/>
      <c r="J34" s="4"/>
      <c r="K34" s="4"/>
      <c r="L34" s="4"/>
      <c r="M34" s="4"/>
    </row>
    <row r="35" spans="1:13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3:13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3:13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3:13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3:13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3:1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3:13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3:13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3:13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3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3:13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3:13">
      <c r="C66" s="4"/>
      <c r="D66" s="4"/>
      <c r="E66" s="4"/>
      <c r="F66" s="4"/>
      <c r="G66" s="4"/>
      <c r="H66" s="4"/>
      <c r="L66" s="4"/>
      <c r="M66" s="4"/>
    </row>
    <row r="67" spans="3:13">
      <c r="C67" s="4"/>
      <c r="D67" s="4"/>
      <c r="E67" s="4"/>
      <c r="F67" s="4"/>
      <c r="G67" s="4"/>
      <c r="H67" s="4"/>
      <c r="L67" s="4"/>
      <c r="M67" s="4"/>
    </row>
    <row r="68" spans="3:13">
      <c r="C68" s="4"/>
      <c r="D68" s="4"/>
      <c r="E68" s="4"/>
      <c r="F68" s="4"/>
      <c r="G68" s="4"/>
      <c r="H68" s="4"/>
      <c r="L68" s="4"/>
      <c r="M68" s="4"/>
    </row>
    <row r="69" spans="3:13">
      <c r="C69" s="4"/>
      <c r="D69" s="4"/>
      <c r="E69" s="4"/>
      <c r="F69" s="4"/>
      <c r="G69" s="4"/>
      <c r="H69" s="4"/>
      <c r="L69" s="4"/>
      <c r="M69" s="4"/>
    </row>
    <row r="70" spans="3:13">
      <c r="C70" s="4"/>
      <c r="D70" s="4"/>
      <c r="E70" s="4"/>
      <c r="F70" s="4"/>
      <c r="G70" s="4"/>
      <c r="H70" s="4"/>
      <c r="L70" s="4"/>
      <c r="M70" s="4"/>
    </row>
    <row r="71" spans="3:13">
      <c r="C71" s="4"/>
      <c r="D71" s="4"/>
      <c r="E71" s="4"/>
      <c r="F71" s="4"/>
      <c r="G71" s="4"/>
      <c r="H71" s="4"/>
      <c r="L71" s="4"/>
      <c r="M71" s="4"/>
    </row>
    <row r="72" spans="3:13">
      <c r="C72" s="4"/>
      <c r="D72" s="4"/>
      <c r="E72" s="4"/>
      <c r="F72" s="4"/>
      <c r="G72" s="4"/>
      <c r="H72" s="4"/>
      <c r="L72" s="4"/>
      <c r="M72" s="4"/>
    </row>
  </sheetData>
  <mergeCells count="34">
    <mergeCell ref="D30:G30"/>
    <mergeCell ref="A34:B34"/>
    <mergeCell ref="K5:L5"/>
    <mergeCell ref="M5:M8"/>
    <mergeCell ref="C8:G8"/>
    <mergeCell ref="H8:L8"/>
    <mergeCell ref="F29:H29"/>
    <mergeCell ref="AD7:AE7"/>
    <mergeCell ref="AH7:AI7"/>
    <mergeCell ref="AJ7:AK7"/>
    <mergeCell ref="P7:Q7"/>
    <mergeCell ref="R7:S7"/>
    <mergeCell ref="T7:U7"/>
    <mergeCell ref="V7:W7"/>
    <mergeCell ref="X7:Y7"/>
    <mergeCell ref="Z7:AA7"/>
    <mergeCell ref="AF7:AG7"/>
    <mergeCell ref="AB7:AC7"/>
    <mergeCell ref="A1:L1"/>
    <mergeCell ref="A2:L2"/>
    <mergeCell ref="A3:L3"/>
    <mergeCell ref="A5:A7"/>
    <mergeCell ref="B5:B7"/>
    <mergeCell ref="K6:K7"/>
    <mergeCell ref="L6:L7"/>
    <mergeCell ref="C5:C7"/>
    <mergeCell ref="D5:D7"/>
    <mergeCell ref="E5:E7"/>
    <mergeCell ref="F5:G5"/>
    <mergeCell ref="H5:H7"/>
    <mergeCell ref="F6:F7"/>
    <mergeCell ref="G6:G7"/>
    <mergeCell ref="I5:I7"/>
    <mergeCell ref="J5:J7"/>
  </mergeCells>
  <printOptions horizontalCentered="1"/>
  <pageMargins left="0.25" right="0.25" top="0.75" bottom="0.75" header="0.3" footer="0.3"/>
  <pageSetup paperSize="9" scale="31" orientation="landscape" blackAndWhite="1" r:id="rId1"/>
  <headerFooter alignWithMargins="0"/>
  <rowBreaks count="1" manualBreakCount="1">
    <brk id="28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Даромад  махаллий ручной</vt:lpstr>
      <vt:lpstr>Хокимят (2)</vt:lpstr>
      <vt:lpstr>Даромад Налог</vt:lpstr>
      <vt:lpstr>Ожидаем март</vt:lpstr>
      <vt:lpstr>Хокимят</vt:lpstr>
      <vt:lpstr>Даромад солиштирм 2019 март б.н</vt:lpstr>
      <vt:lpstr>Даромад солиштирм 2019 1-чорак </vt:lpstr>
      <vt:lpstr>ожидаем 1-чорак</vt:lpstr>
      <vt:lpstr>Даромад 2020 йил бн солиштирма</vt:lpstr>
      <vt:lpstr>Даромад солик 1-Н бн солиштирма</vt:lpstr>
      <vt:lpstr>Даромад 2020 бн</vt:lpstr>
      <vt:lpstr>Даромад МРИ бн</vt:lpstr>
      <vt:lpstr>Даромад Молия</vt:lpstr>
      <vt:lpstr>Даромад  Янги режа</vt:lpstr>
      <vt:lpstr>Даромад </vt:lpstr>
      <vt:lpstr>Лист1</vt:lpstr>
      <vt:lpstr>'Даромад '!Область_печати</vt:lpstr>
      <vt:lpstr>'Даромад  махаллий ручной'!Область_печати</vt:lpstr>
      <vt:lpstr>'Даромад  Янги режа'!Область_печати</vt:lpstr>
      <vt:lpstr>'Даромад 2020 бн'!Область_печати</vt:lpstr>
      <vt:lpstr>'Даромад 2020 йил бн солиштирма'!Область_печати</vt:lpstr>
      <vt:lpstr>'Даромад Молия'!Область_печати</vt:lpstr>
      <vt:lpstr>'Даромад МРИ бн'!Область_печати</vt:lpstr>
      <vt:lpstr>'Даромад Налог'!Область_печати</vt:lpstr>
      <vt:lpstr>'Даромад солик 1-Н бн солиштирма'!Область_печати</vt:lpstr>
      <vt:lpstr>'Даромад солиштирм 2019 1-чорак '!Область_печати</vt:lpstr>
      <vt:lpstr>'Даромад солиштирм 2019 март б.н'!Область_печати</vt:lpstr>
      <vt:lpstr>'ожидаем 1-чорак'!Область_печати</vt:lpstr>
      <vt:lpstr>'Ожидаем март'!Область_печати</vt:lpstr>
      <vt:lpstr>Хокимят!Область_печати</vt:lpstr>
      <vt:lpstr>'Хокимят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31F13_NRI_1</cp:lastModifiedBy>
  <cp:lastPrinted>2022-03-14T10:10:36Z</cp:lastPrinted>
  <dcterms:created xsi:type="dcterms:W3CDTF">2011-07-06T04:51:46Z</dcterms:created>
  <dcterms:modified xsi:type="dcterms:W3CDTF">2022-03-14T10:10:39Z</dcterms:modified>
</cp:coreProperties>
</file>